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360" yWindow="40" windowWidth="19760" windowHeight="14580"/>
  </bookViews>
  <sheets>
    <sheet name="Regency" sheetId="5" r:id="rId1"/>
    <sheet name="RP Projections" sheetId="2" r:id="rId2"/>
    <sheet name="Holiday Park" sheetId="3" r:id="rId3"/>
    <sheet name="HP Projection" sheetId="4" r:id="rId4"/>
  </sheets>
  <definedNames>
    <definedName name="_xlnm.Print_Area" localSheetId="2">'Holiday Park'!$A$1:$D$42</definedName>
    <definedName name="_xlnm.Print_Area" localSheetId="0">Regency!$A$1:$D$41</definedName>
    <definedName name="_xlnm.Print_Area" localSheetId="1">'RP Projections'!$A$1:$I$36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3" l="1"/>
  <c r="D16" i="3"/>
  <c r="D14" i="3"/>
  <c r="D19" i="3"/>
  <c r="D21" i="3"/>
  <c r="D10" i="5"/>
  <c r="D14" i="5"/>
  <c r="D16" i="5"/>
  <c r="D17" i="5"/>
  <c r="D19" i="5"/>
  <c r="C7" i="2"/>
  <c r="D31" i="5"/>
  <c r="D40" i="5"/>
  <c r="G8" i="2"/>
  <c r="G9" i="2"/>
  <c r="G10" i="2"/>
  <c r="G12" i="2"/>
  <c r="G13" i="2"/>
  <c r="G14" i="2"/>
  <c r="G15" i="2"/>
  <c r="G17" i="2"/>
  <c r="G18" i="2"/>
  <c r="G19" i="2"/>
  <c r="G20" i="2"/>
  <c r="G22" i="2"/>
  <c r="G23" i="2"/>
  <c r="G24" i="2"/>
  <c r="G25" i="2"/>
  <c r="G26" i="2"/>
  <c r="G28" i="2"/>
  <c r="G29" i="2"/>
  <c r="G30" i="2"/>
  <c r="G31" i="2"/>
  <c r="D31" i="3"/>
  <c r="H6" i="2"/>
  <c r="F31" i="4"/>
  <c r="E7" i="4"/>
  <c r="D10" i="3"/>
  <c r="F31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21" i="5"/>
  <c r="D41" i="3"/>
  <c r="D8" i="4"/>
  <c r="D8" i="2"/>
  <c r="D9" i="2"/>
  <c r="D10" i="2"/>
  <c r="D11" i="2"/>
  <c r="D12" i="2"/>
  <c r="D13" i="2"/>
  <c r="D14" i="2"/>
  <c r="D15" i="2"/>
  <c r="D16" i="2"/>
  <c r="D17" i="2"/>
  <c r="I6" i="2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2"/>
  <c r="D41" i="5"/>
  <c r="D35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H7" i="2"/>
  <c r="I7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7" i="4"/>
  <c r="G6" i="4"/>
  <c r="H6" i="4"/>
  <c r="E31" i="4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4"/>
  <c r="H8" i="2"/>
  <c r="I8" i="2"/>
  <c r="G7" i="4"/>
  <c r="H7" i="4"/>
  <c r="D31" i="2"/>
  <c r="H9" i="2"/>
  <c r="I9" i="2"/>
  <c r="C9" i="4"/>
  <c r="G8" i="4"/>
  <c r="H8" i="4"/>
  <c r="H10" i="2"/>
  <c r="I10" i="2"/>
  <c r="C10" i="4"/>
  <c r="G9" i="4"/>
  <c r="H9" i="4"/>
  <c r="H11" i="2"/>
  <c r="I11" i="2"/>
  <c r="C11" i="4"/>
  <c r="G10" i="4"/>
  <c r="H10" i="4"/>
  <c r="H12" i="2"/>
  <c r="I12" i="2"/>
  <c r="G11" i="4"/>
  <c r="H11" i="4"/>
  <c r="C12" i="4"/>
  <c r="H13" i="2"/>
  <c r="I13" i="2"/>
  <c r="G12" i="4"/>
  <c r="H12" i="4"/>
  <c r="C13" i="4"/>
  <c r="H14" i="2"/>
  <c r="I14" i="2"/>
  <c r="G13" i="4"/>
  <c r="H13" i="4"/>
  <c r="C14" i="4"/>
  <c r="H15" i="2"/>
  <c r="I15" i="2"/>
  <c r="G14" i="4"/>
  <c r="H14" i="4"/>
  <c r="C15" i="4"/>
  <c r="H16" i="2"/>
  <c r="I16" i="2"/>
  <c r="G15" i="4"/>
  <c r="H15" i="4"/>
  <c r="C16" i="4"/>
  <c r="H17" i="2"/>
  <c r="I17" i="2"/>
  <c r="G16" i="4"/>
  <c r="H16" i="4"/>
  <c r="C17" i="4"/>
  <c r="H18" i="2"/>
  <c r="I18" i="2"/>
  <c r="G17" i="4"/>
  <c r="H17" i="4"/>
  <c r="C18" i="4"/>
  <c r="H19" i="2"/>
  <c r="I19" i="2"/>
  <c r="G18" i="4"/>
  <c r="H18" i="4"/>
  <c r="C19" i="4"/>
  <c r="H20" i="2"/>
  <c r="I20" i="2"/>
  <c r="G19" i="4"/>
  <c r="H19" i="4"/>
  <c r="C20" i="4"/>
  <c r="H21" i="2"/>
  <c r="I21" i="2"/>
  <c r="G20" i="4"/>
  <c r="H20" i="4"/>
  <c r="C21" i="4"/>
  <c r="H22" i="2"/>
  <c r="I22" i="2"/>
  <c r="G21" i="4"/>
  <c r="H21" i="4"/>
  <c r="C22" i="4"/>
  <c r="H23" i="2"/>
  <c r="I23" i="2"/>
  <c r="G22" i="4"/>
  <c r="H22" i="4"/>
  <c r="C23" i="4"/>
  <c r="H24" i="2"/>
  <c r="I24" i="2"/>
  <c r="G23" i="4"/>
  <c r="H23" i="4"/>
  <c r="C24" i="4"/>
  <c r="H25" i="2"/>
  <c r="I25" i="2"/>
  <c r="G24" i="4"/>
  <c r="H24" i="4"/>
  <c r="C25" i="4"/>
  <c r="H26" i="2"/>
  <c r="I26" i="2"/>
  <c r="G25" i="4"/>
  <c r="H25" i="4"/>
  <c r="C26" i="4"/>
  <c r="H27" i="2"/>
  <c r="I27" i="2"/>
  <c r="G26" i="4"/>
  <c r="H26" i="4"/>
  <c r="C27" i="4"/>
  <c r="H28" i="2"/>
  <c r="I28" i="2"/>
  <c r="G27" i="4"/>
  <c r="H27" i="4"/>
  <c r="C28" i="4"/>
  <c r="H29" i="2"/>
  <c r="I29" i="2"/>
  <c r="G28" i="4"/>
  <c r="H28" i="4"/>
  <c r="C29" i="4"/>
  <c r="H30" i="2"/>
  <c r="C31" i="2"/>
  <c r="H31" i="2"/>
  <c r="G29" i="4"/>
  <c r="C30" i="4"/>
  <c r="G30" i="4"/>
  <c r="H30" i="4"/>
  <c r="I31" i="2"/>
  <c r="I30" i="2"/>
  <c r="C31" i="4"/>
  <c r="H29" i="4"/>
  <c r="G31" i="4"/>
  <c r="H31" i="4"/>
</calcChain>
</file>

<file path=xl/sharedStrings.xml><?xml version="1.0" encoding="utf-8"?>
<sst xmlns="http://schemas.openxmlformats.org/spreadsheetml/2006/main" count="201" uniqueCount="111">
  <si>
    <t>Description</t>
  </si>
  <si>
    <t>Regency Park Elementary Annual Operating Cost Projections:</t>
  </si>
  <si>
    <t>$70 per cut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</si>
  <si>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</si>
  <si>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</si>
  <si>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</si>
  <si>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</si>
  <si>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</si>
  <si>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</si>
  <si>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</si>
  <si>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</si>
  <si>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</si>
  <si>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</si>
  <si>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</si>
  <si>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</si>
  <si>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2027-2028</t>
  </si>
  <si>
    <t>2028-2029</t>
  </si>
  <si>
    <t>2029-2030</t>
  </si>
  <si>
    <t>2030-2031</t>
  </si>
  <si>
    <t>2031-2032</t>
  </si>
  <si>
    <t>2032-2033</t>
  </si>
  <si>
    <t>2033-2032</t>
  </si>
  <si>
    <t>2033-2034</t>
  </si>
  <si>
    <t>2034-2035</t>
  </si>
  <si>
    <t>2035-2036</t>
  </si>
  <si>
    <t>2036-2037</t>
  </si>
  <si>
    <t>Costs</t>
  </si>
  <si>
    <t>Other</t>
  </si>
  <si>
    <t>Debt</t>
  </si>
  <si>
    <t xml:space="preserve">Payroll,PSERS </t>
  </si>
  <si>
    <t>Service (1)</t>
  </si>
  <si>
    <t>(1)  Assumes a $4,000,000 bond issue for renovations  in 2014-15 payable over 25 years</t>
  </si>
  <si>
    <t>Utilities(2)</t>
  </si>
  <si>
    <t>Years:</t>
  </si>
  <si>
    <t>Total Projected Annual Operating Costs Savings</t>
  </si>
  <si>
    <t>Sub-total:</t>
  </si>
  <si>
    <t>2026-2027</t>
  </si>
  <si>
    <t>24 cuts</t>
  </si>
  <si>
    <t>(2)  Assumes reduced utilities after renovations for 2015-16 and beyond</t>
  </si>
  <si>
    <t>Notes:</t>
  </si>
  <si>
    <t>Regency Park Elementary Operating Cost Projections</t>
  </si>
  <si>
    <t>2013-14 to 2036-37</t>
  </si>
  <si>
    <t>B.  Personnel Package Costs (Salary, PSERS, SS, WC, UC, Health Care, Life Insurance, etc.)</t>
  </si>
  <si>
    <t>C.  Otrher Operating and Maintenance Costs</t>
  </si>
  <si>
    <t>1.  Electricity</t>
  </si>
  <si>
    <t>2.  Natural Gas</t>
  </si>
  <si>
    <t xml:space="preserve">3.  Water </t>
  </si>
  <si>
    <t>4.  Sewage</t>
  </si>
  <si>
    <t xml:space="preserve">1.  Grass Cutting </t>
  </si>
  <si>
    <t>2.  Snow Removal</t>
  </si>
  <si>
    <t>3.  Principal Services / Dues</t>
  </si>
  <si>
    <t>4.  Janitorial Supplies</t>
  </si>
  <si>
    <t>5.  Maintenance Supplies and Labor</t>
  </si>
  <si>
    <t>6.  Security Monitoring Service</t>
  </si>
  <si>
    <t>7.  Trash / Medical Waste Removal</t>
  </si>
  <si>
    <t>1.  Interest Expense on $4 million renovations for first 24 years of bond issue.</t>
  </si>
  <si>
    <t>2.  Principal payment of $3,890,000 due in 2038-39 (25th year of bond issue)</t>
  </si>
  <si>
    <t>E.  Projected Annual Operating Costs for 2013-14</t>
  </si>
  <si>
    <t>A.  Utilities (Based on historical costs)</t>
  </si>
  <si>
    <t xml:space="preserve">2.  Custodian </t>
  </si>
  <si>
    <t>Eliminate 1 custodian</t>
  </si>
  <si>
    <t>Elimination of  4 teaching positions</t>
  </si>
  <si>
    <t>Eliminate 1 position</t>
  </si>
  <si>
    <t>2013-14</t>
  </si>
  <si>
    <t>Eliminate 1/2 postion</t>
  </si>
  <si>
    <t>Cost:</t>
  </si>
  <si>
    <t>Describe:</t>
  </si>
  <si>
    <t>8.  Delivery for Food, Supplies, Printing, Mnt. Staff, etc. (fuel, wear/tear)</t>
  </si>
  <si>
    <t>&amp; Benefits(3)</t>
  </si>
  <si>
    <t>(3)  2013-14 adjusted for unemployment compensation only.</t>
  </si>
  <si>
    <t>Annual Reduction:</t>
  </si>
  <si>
    <t>D.  Debt Service for Renovations (New $4,000,000 Bond Issue Projected)</t>
  </si>
  <si>
    <t>Postions Eliminated:</t>
  </si>
  <si>
    <t>Actual</t>
  </si>
  <si>
    <t>Inflation Rates:</t>
  </si>
  <si>
    <t>Total Projected Savings:</t>
  </si>
  <si>
    <t>with interest  payments @ 3.5% and $5,000 principal until 2036 when principal is paid - Muscatello</t>
  </si>
  <si>
    <t>Holiday Park Elementary Operating Cost Projections</t>
  </si>
  <si>
    <t>Holiday Park Elementary Annual Operating Cost Projections:</t>
  </si>
  <si>
    <t>$50 per cut x 28</t>
  </si>
  <si>
    <t>C.  Other Operating and Maintenance Costs</t>
  </si>
  <si>
    <t>1.  Cost to add two bus routes to transport students to other  buildings (wages &amp; fuel)</t>
  </si>
  <si>
    <t>E.  Student Transportation (Busing costs (wages, fuel, capital cost of two used buses)</t>
  </si>
  <si>
    <t>2.  Cost of two used buses necessary to supplement the fleet for students 2 @ $25,000</t>
  </si>
  <si>
    <t>Transportation</t>
  </si>
  <si>
    <t>Student (4)</t>
  </si>
  <si>
    <t>(4)  District would need to purchase two used buses every five years to maintain routes</t>
  </si>
  <si>
    <t>Total Projected Savings or Additional Costs:</t>
  </si>
  <si>
    <t>Line</t>
  </si>
  <si>
    <t>Ref:</t>
  </si>
  <si>
    <t>(3)  2013-14 adjusted for additional unemployment compensation premium due to furloughs.</t>
  </si>
  <si>
    <t>1.  Cost to  bus routes to transport students to other  buildings (wages &amp; fuel)</t>
  </si>
  <si>
    <t xml:space="preserve">2.  Cost ofused buses necessary to supplement the fleet for students </t>
  </si>
  <si>
    <t>D.  Debt Service for Renovations (New $5,500,000 Bond Issue Projected)</t>
  </si>
  <si>
    <t>1.  Interest Expense on $5.5 million renovations for first 24 years of bond issue.</t>
  </si>
  <si>
    <t>6.  Paraprofessional (Staff Nurse)</t>
  </si>
  <si>
    <t>(1)  Assumes a $5,500,000 bond issue for renovations  in 2014-15 payable over 25 years</t>
  </si>
  <si>
    <t>Millage Equivalent of Costs @ $1.1 million per mill</t>
  </si>
  <si>
    <t xml:space="preserve">Eliminate 1 worker </t>
  </si>
  <si>
    <t>Eliminate 1 Para.</t>
  </si>
  <si>
    <t>3.  Food Service Worker (Fund 50)</t>
  </si>
  <si>
    <t xml:space="preserve">4.  Professionals (Teachers) </t>
  </si>
  <si>
    <t>5.  Guidance Counselor</t>
  </si>
  <si>
    <t>1.  Paraprofessional (Regular)</t>
  </si>
  <si>
    <t>Add additional costs to be incurred for busing of Regency student to other buildings:</t>
  </si>
  <si>
    <t>Savings Sub-Total:</t>
  </si>
  <si>
    <t>Projected Total Annual Operating Costs: (A+B+C+D less E) = Net Annual Savings:</t>
  </si>
  <si>
    <t>5.  Telephones (Land line and mobil)</t>
  </si>
  <si>
    <t>None</t>
  </si>
  <si>
    <t>No additional costs anticipated to be incurred to bus Holiday Park students to other buildings.</t>
  </si>
  <si>
    <t xml:space="preserve">8.  Estimated additional unemployment compensation costs for furloughs (26 weeks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</si>
</sst>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u val="doubleAccounting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 val="doub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164" fontId="0" fillId="0" borderId="6" xfId="1" applyNumberFormat="1" applyFont="1" applyBorder="1"/>
    <xf numFmtId="0" fontId="0" fillId="0" borderId="8" xfId="0" applyBorder="1"/>
    <xf numFmtId="0" fontId="0" fillId="0" borderId="0" xfId="0" applyBorder="1"/>
    <xf numFmtId="164" fontId="0" fillId="0" borderId="14" xfId="1" applyNumberFormat="1" applyFont="1" applyBorder="1"/>
    <xf numFmtId="164" fontId="3" fillId="0" borderId="14" xfId="1" applyNumberFormat="1" applyFont="1" applyBorder="1"/>
    <xf numFmtId="0" fontId="0" fillId="0" borderId="13" xfId="0" applyBorder="1"/>
    <xf numFmtId="164" fontId="0" fillId="0" borderId="14" xfId="0" applyNumberFormat="1" applyFont="1" applyBorder="1"/>
    <xf numFmtId="0" fontId="0" fillId="0" borderId="12" xfId="0" applyBorder="1"/>
    <xf numFmtId="0" fontId="0" fillId="0" borderId="11" xfId="0" applyBorder="1"/>
    <xf numFmtId="165" fontId="0" fillId="0" borderId="8" xfId="2" applyNumberFormat="1" applyFont="1" applyBorder="1"/>
    <xf numFmtId="0" fontId="4" fillId="0" borderId="0" xfId="0" applyFont="1"/>
    <xf numFmtId="0" fontId="4" fillId="4" borderId="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64" fontId="4" fillId="0" borderId="27" xfId="1" applyNumberFormat="1" applyFont="1" applyBorder="1"/>
    <xf numFmtId="0" fontId="4" fillId="0" borderId="0" xfId="0" applyFont="1" applyAlignment="1">
      <alignment horizontal="center"/>
    </xf>
    <xf numFmtId="0" fontId="0" fillId="0" borderId="31" xfId="0" applyBorder="1"/>
    <xf numFmtId="165" fontId="0" fillId="0" borderId="32" xfId="0" applyNumberFormat="1" applyBorder="1"/>
    <xf numFmtId="164" fontId="0" fillId="0" borderId="8" xfId="1" applyNumberFormat="1" applyFont="1" applyBorder="1"/>
    <xf numFmtId="165" fontId="0" fillId="0" borderId="32" xfId="2" applyNumberFormat="1" applyFont="1" applyBorder="1"/>
    <xf numFmtId="0" fontId="4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165" fontId="4" fillId="0" borderId="36" xfId="2" applyNumberFormat="1" applyFont="1" applyBorder="1" applyAlignment="1">
      <alignment horizontal="center"/>
    </xf>
    <xf numFmtId="165" fontId="4" fillId="0" borderId="36" xfId="2" applyNumberFormat="1" applyFont="1" applyBorder="1"/>
    <xf numFmtId="164" fontId="4" fillId="0" borderId="28" xfId="1" applyNumberFormat="1" applyFont="1" applyBorder="1"/>
    <xf numFmtId="164" fontId="4" fillId="0" borderId="18" xfId="1" applyNumberFormat="1" applyFont="1" applyBorder="1"/>
    <xf numFmtId="43" fontId="4" fillId="0" borderId="36" xfId="1" applyFont="1" applyBorder="1" applyAlignment="1"/>
    <xf numFmtId="43" fontId="4" fillId="0" borderId="27" xfId="1" applyFont="1" applyBorder="1" applyAlignment="1"/>
    <xf numFmtId="43" fontId="4" fillId="0" borderId="28" xfId="1" applyFont="1" applyBorder="1" applyAlignment="1"/>
    <xf numFmtId="0" fontId="0" fillId="0" borderId="35" xfId="0" applyBorder="1" applyAlignment="1">
      <alignment horizontal="left"/>
    </xf>
    <xf numFmtId="164" fontId="1" fillId="0" borderId="14" xfId="1" applyNumberFormat="1" applyFont="1" applyBorder="1"/>
    <xf numFmtId="0" fontId="0" fillId="0" borderId="5" xfId="0" applyBorder="1"/>
    <xf numFmtId="0" fontId="0" fillId="0" borderId="29" xfId="0" applyBorder="1" applyAlignment="1">
      <alignment horizontal="left"/>
    </xf>
    <xf numFmtId="164" fontId="2" fillId="7" borderId="1" xfId="1" applyNumberFormat="1" applyFont="1" applyFill="1" applyBorder="1" applyAlignment="1">
      <alignment horizontal="center"/>
    </xf>
    <xf numFmtId="165" fontId="9" fillId="8" borderId="30" xfId="2" applyNumberFormat="1" applyFont="1" applyFill="1" applyBorder="1"/>
    <xf numFmtId="0" fontId="2" fillId="0" borderId="10" xfId="0" applyFont="1" applyBorder="1" applyAlignment="1">
      <alignment horizontal="left"/>
    </xf>
    <xf numFmtId="164" fontId="0" fillId="0" borderId="7" xfId="1" applyNumberFormat="1" applyFont="1" applyBorder="1"/>
    <xf numFmtId="165" fontId="9" fillId="8" borderId="38" xfId="2" applyNumberFormat="1" applyFont="1" applyFill="1" applyBorder="1"/>
    <xf numFmtId="164" fontId="3" fillId="0" borderId="20" xfId="0" applyNumberFormat="1" applyFont="1" applyBorder="1"/>
    <xf numFmtId="9" fontId="0" fillId="0" borderId="7" xfId="0" applyNumberFormat="1" applyBorder="1" applyAlignment="1">
      <alignment horizontal="left"/>
    </xf>
    <xf numFmtId="9" fontId="0" fillId="0" borderId="8" xfId="0" applyNumberFormat="1" applyBorder="1" applyAlignment="1">
      <alignment horizontal="left"/>
    </xf>
    <xf numFmtId="9" fontId="0" fillId="0" borderId="6" xfId="0" applyNumberFormat="1" applyBorder="1" applyAlignment="1">
      <alignment horizontal="left"/>
    </xf>
    <xf numFmtId="164" fontId="0" fillId="0" borderId="32" xfId="1" applyNumberFormat="1" applyFont="1" applyBorder="1"/>
    <xf numFmtId="0" fontId="12" fillId="0" borderId="0" xfId="0" applyFont="1"/>
    <xf numFmtId="165" fontId="14" fillId="2" borderId="1" xfId="0" applyNumberFormat="1" applyFont="1" applyFill="1" applyBorder="1"/>
    <xf numFmtId="165" fontId="14" fillId="2" borderId="3" xfId="0" applyNumberFormat="1" applyFont="1" applyFill="1" applyBorder="1"/>
    <xf numFmtId="165" fontId="14" fillId="2" borderId="1" xfId="2" applyNumberFormat="1" applyFont="1" applyFill="1" applyBorder="1"/>
    <xf numFmtId="43" fontId="14" fillId="2" borderId="1" xfId="1" applyFont="1" applyFill="1" applyBorder="1" applyAlignment="1"/>
    <xf numFmtId="165" fontId="4" fillId="0" borderId="42" xfId="2" applyNumberFormat="1" applyFont="1" applyBorder="1" applyAlignment="1">
      <alignment horizontal="center"/>
    </xf>
    <xf numFmtId="164" fontId="4" fillId="0" borderId="43" xfId="1" applyNumberFormat="1" applyFont="1" applyBorder="1"/>
    <xf numFmtId="0" fontId="4" fillId="6" borderId="12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9" fontId="4" fillId="3" borderId="25" xfId="0" applyNumberFormat="1" applyFont="1" applyFill="1" applyBorder="1" applyAlignment="1">
      <alignment horizontal="center"/>
    </xf>
    <xf numFmtId="10" fontId="4" fillId="3" borderId="2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0" fontId="10" fillId="0" borderId="0" xfId="0" applyFont="1"/>
    <xf numFmtId="0" fontId="15" fillId="0" borderId="10" xfId="0" applyFont="1" applyBorder="1" applyAlignment="1">
      <alignment horizontal="left"/>
    </xf>
    <xf numFmtId="0" fontId="10" fillId="0" borderId="5" xfId="0" applyFont="1" applyBorder="1"/>
    <xf numFmtId="164" fontId="10" fillId="0" borderId="32" xfId="1" applyNumberFormat="1" applyFont="1" applyBorder="1"/>
    <xf numFmtId="164" fontId="18" fillId="0" borderId="6" xfId="1" applyNumberFormat="1" applyFont="1" applyFill="1" applyBorder="1" applyAlignment="1">
      <alignment horizontal="center"/>
    </xf>
    <xf numFmtId="0" fontId="10" fillId="0" borderId="31" xfId="0" applyFont="1" applyBorder="1"/>
    <xf numFmtId="164" fontId="10" fillId="0" borderId="14" xfId="1" applyNumberFormat="1" applyFont="1" applyBorder="1"/>
    <xf numFmtId="165" fontId="10" fillId="0" borderId="32" xfId="2" applyNumberFormat="1" applyFont="1" applyBorder="1"/>
    <xf numFmtId="0" fontId="10" fillId="0" borderId="29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8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1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9" xfId="0" applyFont="1" applyBorder="1"/>
    <xf numFmtId="0" fontId="10" fillId="0" borderId="0" xfId="0" applyFont="1" applyFill="1"/>
    <xf numFmtId="0" fontId="4" fillId="3" borderId="1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9" fontId="4" fillId="3" borderId="23" xfId="0" applyNumberFormat="1" applyFont="1" applyFill="1" applyBorder="1" applyAlignment="1">
      <alignment horizontal="center"/>
    </xf>
    <xf numFmtId="165" fontId="14" fillId="2" borderId="25" xfId="0" applyNumberFormat="1" applyFont="1" applyFill="1" applyBorder="1"/>
    <xf numFmtId="0" fontId="5" fillId="3" borderId="25" xfId="0" applyFont="1" applyFill="1" applyBorder="1" applyAlignment="1">
      <alignment horizontal="center"/>
    </xf>
    <xf numFmtId="165" fontId="8" fillId="8" borderId="25" xfId="0" applyNumberFormat="1" applyFont="1" applyFill="1" applyBorder="1"/>
    <xf numFmtId="0" fontId="12" fillId="0" borderId="3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165" fontId="12" fillId="0" borderId="42" xfId="2" applyNumberFormat="1" applyFont="1" applyBorder="1" applyAlignment="1">
      <alignment horizontal="center"/>
    </xf>
    <xf numFmtId="165" fontId="12" fillId="0" borderId="36" xfId="2" applyNumberFormat="1" applyFont="1" applyBorder="1" applyAlignment="1">
      <alignment horizontal="center"/>
    </xf>
    <xf numFmtId="165" fontId="12" fillId="0" borderId="34" xfId="2" applyNumberFormat="1" applyFont="1" applyBorder="1" applyAlignment="1">
      <alignment horizontal="center"/>
    </xf>
    <xf numFmtId="165" fontId="13" fillId="0" borderId="26" xfId="2" applyNumberFormat="1" applyFont="1" applyBorder="1" applyAlignment="1">
      <alignment horizontal="center"/>
    </xf>
    <xf numFmtId="43" fontId="12" fillId="0" borderId="36" xfId="1" applyFont="1" applyBorder="1" applyAlignment="1"/>
    <xf numFmtId="0" fontId="12" fillId="0" borderId="2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164" fontId="12" fillId="0" borderId="43" xfId="1" applyNumberFormat="1" applyFont="1" applyBorder="1"/>
    <xf numFmtId="164" fontId="12" fillId="0" borderId="27" xfId="1" applyNumberFormat="1" applyFont="1" applyBorder="1"/>
    <xf numFmtId="164" fontId="12" fillId="0" borderId="35" xfId="1" applyNumberFormat="1" applyFont="1" applyBorder="1" applyAlignment="1">
      <alignment horizontal="center"/>
    </xf>
    <xf numFmtId="164" fontId="12" fillId="0" borderId="27" xfId="1" applyNumberFormat="1" applyFont="1" applyBorder="1" applyAlignment="1">
      <alignment horizontal="center"/>
    </xf>
    <xf numFmtId="43" fontId="12" fillId="0" borderId="27" xfId="1" applyFont="1" applyBorder="1" applyAlignment="1"/>
    <xf numFmtId="164" fontId="12" fillId="0" borderId="27" xfId="0" applyNumberFormat="1" applyFont="1" applyBorder="1"/>
    <xf numFmtId="164" fontId="13" fillId="0" borderId="27" xfId="1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64" fontId="12" fillId="0" borderId="46" xfId="1" applyNumberFormat="1" applyFont="1" applyBorder="1"/>
    <xf numFmtId="164" fontId="12" fillId="0" borderId="28" xfId="1" applyNumberFormat="1" applyFont="1" applyBorder="1"/>
    <xf numFmtId="164" fontId="12" fillId="0" borderId="18" xfId="1" applyNumberFormat="1" applyFont="1" applyBorder="1"/>
    <xf numFmtId="164" fontId="12" fillId="0" borderId="28" xfId="1" applyNumberFormat="1" applyFont="1" applyBorder="1" applyAlignment="1">
      <alignment horizontal="center"/>
    </xf>
    <xf numFmtId="43" fontId="12" fillId="0" borderId="28" xfId="1" applyFont="1" applyBorder="1" applyAlignment="1"/>
    <xf numFmtId="164" fontId="11" fillId="0" borderId="14" xfId="1" applyNumberFormat="1" applyFont="1" applyFill="1" applyBorder="1" applyAlignment="1">
      <alignment horizontal="center"/>
    </xf>
    <xf numFmtId="0" fontId="0" fillId="0" borderId="13" xfId="0" applyBorder="1" applyAlignment="1"/>
    <xf numFmtId="164" fontId="3" fillId="0" borderId="14" xfId="0" applyNumberFormat="1" applyFont="1" applyBorder="1"/>
    <xf numFmtId="165" fontId="6" fillId="0" borderId="14" xfId="0" applyNumberFormat="1" applyFont="1" applyFill="1" applyBorder="1"/>
    <xf numFmtId="165" fontId="9" fillId="8" borderId="14" xfId="2" applyNumberFormat="1" applyFont="1" applyFill="1" applyBorder="1"/>
    <xf numFmtId="164" fontId="17" fillId="0" borderId="14" xfId="1" applyNumberFormat="1" applyFont="1" applyBorder="1"/>
    <xf numFmtId="165" fontId="8" fillId="8" borderId="1" xfId="0" applyNumberFormat="1" applyFont="1" applyFill="1" applyBorder="1"/>
    <xf numFmtId="164" fontId="18" fillId="0" borderId="13" xfId="1" applyNumberFormat="1" applyFont="1" applyFill="1" applyBorder="1" applyAlignment="1">
      <alignment horizontal="center"/>
    </xf>
    <xf numFmtId="164" fontId="18" fillId="0" borderId="14" xfId="1" applyNumberFormat="1" applyFont="1" applyFill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164" fontId="0" fillId="0" borderId="6" xfId="1" applyNumberFormat="1" applyFont="1" applyBorder="1" applyAlignment="1">
      <alignment vertical="center" wrapText="1"/>
    </xf>
    <xf numFmtId="9" fontId="0" fillId="0" borderId="6" xfId="0" applyNumberFormat="1" applyBorder="1" applyAlignment="1">
      <alignment horizontal="left" vertical="center" wrapText="1"/>
    </xf>
    <xf numFmtId="164" fontId="0" fillId="0" borderId="14" xfId="0" applyNumberFormat="1" applyFont="1" applyBorder="1" applyAlignment="1">
      <alignment vertical="center" wrapText="1"/>
    </xf>
    <xf numFmtId="164" fontId="4" fillId="0" borderId="29" xfId="1" applyNumberFormat="1" applyFont="1" applyBorder="1"/>
    <xf numFmtId="165" fontId="4" fillId="0" borderId="5" xfId="2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11" fillId="9" borderId="13" xfId="1" applyNumberFormat="1" applyFont="1" applyFill="1" applyBorder="1" applyAlignment="1">
      <alignment horizontal="center"/>
    </xf>
    <xf numFmtId="164" fontId="11" fillId="9" borderId="6" xfId="1" applyNumberFormat="1" applyFont="1" applyFill="1" applyBorder="1" applyAlignment="1">
      <alignment horizontal="center"/>
    </xf>
    <xf numFmtId="165" fontId="9" fillId="8" borderId="43" xfId="2" applyNumberFormat="1" applyFont="1" applyFill="1" applyBorder="1"/>
    <xf numFmtId="0" fontId="7" fillId="0" borderId="6" xfId="0" applyFont="1" applyBorder="1"/>
    <xf numFmtId="0" fontId="0" fillId="0" borderId="48" xfId="0" applyBorder="1"/>
    <xf numFmtId="0" fontId="0" fillId="0" borderId="49" xfId="0" applyBorder="1"/>
    <xf numFmtId="0" fontId="19" fillId="2" borderId="10" xfId="0" applyFont="1" applyFill="1" applyBorder="1" applyAlignment="1"/>
    <xf numFmtId="0" fontId="19" fillId="2" borderId="5" xfId="0" applyFont="1" applyFill="1" applyBorder="1" applyAlignment="1"/>
    <xf numFmtId="0" fontId="19" fillId="2" borderId="0" xfId="0" applyFont="1" applyFill="1" applyBorder="1" applyAlignment="1"/>
    <xf numFmtId="0" fontId="19" fillId="2" borderId="11" xfId="0" applyFont="1" applyFill="1" applyBorder="1"/>
    <xf numFmtId="165" fontId="9" fillId="6" borderId="32" xfId="2" applyNumberFormat="1" applyFont="1" applyFill="1" applyBorder="1"/>
    <xf numFmtId="0" fontId="22" fillId="10" borderId="7" xfId="0" applyFont="1" applyFill="1" applyBorder="1"/>
    <xf numFmtId="0" fontId="19" fillId="2" borderId="12" xfId="0" applyFont="1" applyFill="1" applyBorder="1" applyAlignment="1"/>
    <xf numFmtId="0" fontId="7" fillId="0" borderId="13" xfId="0" applyFont="1" applyBorder="1"/>
    <xf numFmtId="0" fontId="0" fillId="0" borderId="50" xfId="0" applyBorder="1"/>
    <xf numFmtId="165" fontId="22" fillId="10" borderId="30" xfId="0" applyNumberFormat="1" applyFont="1" applyFill="1" applyBorder="1"/>
    <xf numFmtId="165" fontId="10" fillId="0" borderId="14" xfId="2" applyNumberFormat="1" applyFont="1" applyFill="1" applyBorder="1"/>
    <xf numFmtId="164" fontId="17" fillId="0" borderId="14" xfId="1" applyNumberFormat="1" applyFont="1" applyFill="1" applyBorder="1"/>
    <xf numFmtId="165" fontId="20" fillId="0" borderId="42" xfId="2" applyNumberFormat="1" applyFont="1" applyBorder="1"/>
    <xf numFmtId="164" fontId="20" fillId="0" borderId="43" xfId="1" applyNumberFormat="1" applyFont="1" applyBorder="1"/>
    <xf numFmtId="164" fontId="20" fillId="0" borderId="46" xfId="1" applyNumberFormat="1" applyFont="1" applyBorder="1"/>
    <xf numFmtId="165" fontId="23" fillId="2" borderId="1" xfId="2" applyNumberFormat="1" applyFont="1" applyFill="1" applyBorder="1"/>
    <xf numFmtId="166" fontId="0" fillId="0" borderId="32" xfId="2" applyNumberFormat="1" applyFont="1" applyBorder="1"/>
    <xf numFmtId="0" fontId="19" fillId="2" borderId="33" xfId="0" applyFont="1" applyFill="1" applyBorder="1"/>
    <xf numFmtId="165" fontId="10" fillId="0" borderId="6" xfId="2" applyNumberFormat="1" applyFont="1" applyFill="1" applyBorder="1" applyAlignment="1">
      <alignment horizontal="center"/>
    </xf>
    <xf numFmtId="164" fontId="10" fillId="0" borderId="6" xfId="1" applyNumberFormat="1" applyFont="1" applyFill="1" applyBorder="1" applyAlignment="1">
      <alignment horizontal="center"/>
    </xf>
    <xf numFmtId="165" fontId="16" fillId="8" borderId="20" xfId="2" applyNumberFormat="1" applyFont="1" applyFill="1" applyBorder="1" applyAlignment="1">
      <alignment horizontal="center"/>
    </xf>
    <xf numFmtId="164" fontId="15" fillId="11" borderId="1" xfId="1" applyNumberFormat="1" applyFont="1" applyFill="1" applyBorder="1" applyAlignment="1">
      <alignment horizontal="center"/>
    </xf>
    <xf numFmtId="0" fontId="0" fillId="0" borderId="39" xfId="0" applyBorder="1" applyAlignment="1"/>
    <xf numFmtId="164" fontId="3" fillId="0" borderId="30" xfId="0" applyNumberFormat="1" applyFont="1" applyBorder="1"/>
    <xf numFmtId="165" fontId="6" fillId="0" borderId="38" xfId="0" applyNumberFormat="1" applyFont="1" applyFill="1" applyBorder="1"/>
    <xf numFmtId="0" fontId="0" fillId="6" borderId="15" xfId="0" applyFill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40" xfId="0" applyFill="1" applyBorder="1" applyAlignment="1">
      <alignment horizontal="left"/>
    </xf>
    <xf numFmtId="0" fontId="21" fillId="8" borderId="2" xfId="0" applyFont="1" applyFill="1" applyBorder="1" applyAlignment="1">
      <alignment horizontal="left"/>
    </xf>
    <xf numFmtId="0" fontId="21" fillId="8" borderId="3" xfId="0" applyFont="1" applyFill="1" applyBorder="1" applyAlignment="1">
      <alignment horizontal="left"/>
    </xf>
    <xf numFmtId="0" fontId="21" fillId="8" borderId="4" xfId="0" applyFont="1" applyFill="1" applyBorder="1" applyAlignment="1">
      <alignment horizontal="left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8" borderId="17" xfId="0" applyFill="1" applyBorder="1" applyAlignment="1">
      <alignment horizontal="left"/>
    </xf>
    <xf numFmtId="0" fontId="0" fillId="8" borderId="18" xfId="0" applyFill="1" applyBorder="1" applyAlignment="1">
      <alignment horizontal="left"/>
    </xf>
    <xf numFmtId="0" fontId="0" fillId="8" borderId="19" xfId="0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0" fillId="8" borderId="41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3" fillId="2" borderId="37" xfId="1" applyNumberFormat="1" applyFont="1" applyFill="1" applyBorder="1" applyAlignment="1">
      <alignment horizontal="left"/>
    </xf>
    <xf numFmtId="164" fontId="3" fillId="2" borderId="34" xfId="1" applyNumberFormat="1" applyFont="1" applyFill="1" applyBorder="1" applyAlignment="1">
      <alignment horizontal="left"/>
    </xf>
    <xf numFmtId="164" fontId="3" fillId="2" borderId="42" xfId="1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10" borderId="1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3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left"/>
    </xf>
    <xf numFmtId="164" fontId="2" fillId="2" borderId="3" xfId="1" applyNumberFormat="1" applyFont="1" applyFill="1" applyBorder="1" applyAlignment="1">
      <alignment horizontal="left"/>
    </xf>
    <xf numFmtId="164" fontId="2" fillId="2" borderId="4" xfId="1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6" fillId="9" borderId="1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164" fontId="15" fillId="2" borderId="15" xfId="1" applyNumberFormat="1" applyFont="1" applyFill="1" applyBorder="1" applyAlignment="1">
      <alignment horizontal="left"/>
    </xf>
    <xf numFmtId="164" fontId="15" fillId="2" borderId="16" xfId="1" applyNumberFormat="1" applyFont="1" applyFill="1" applyBorder="1" applyAlignment="1">
      <alignment horizontal="left"/>
    </xf>
    <xf numFmtId="164" fontId="15" fillId="2" borderId="9" xfId="1" applyNumberFormat="1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8" borderId="2" xfId="0" applyFont="1" applyFill="1" applyBorder="1" applyAlignment="1">
      <alignment horizontal="left"/>
    </xf>
    <xf numFmtId="0" fontId="10" fillId="8" borderId="3" xfId="0" applyFont="1" applyFill="1" applyBorder="1" applyAlignment="1">
      <alignment horizontal="left"/>
    </xf>
    <xf numFmtId="0" fontId="10" fillId="8" borderId="41" xfId="0" applyFont="1" applyFill="1" applyBorder="1" applyAlignment="1">
      <alignment horizontal="left"/>
    </xf>
    <xf numFmtId="164" fontId="17" fillId="2" borderId="10" xfId="1" applyNumberFormat="1" applyFont="1" applyFill="1" applyBorder="1" applyAlignment="1">
      <alignment horizontal="left"/>
    </xf>
    <xf numFmtId="164" fontId="17" fillId="2" borderId="5" xfId="1" applyNumberFormat="1" applyFont="1" applyFill="1" applyBorder="1" applyAlignment="1">
      <alignment horizontal="left"/>
    </xf>
    <xf numFmtId="164" fontId="17" fillId="2" borderId="33" xfId="1" applyNumberFormat="1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9" fillId="8" borderId="15" xfId="0" applyFont="1" applyFill="1" applyBorder="1" applyAlignment="1">
      <alignment horizontal="left"/>
    </xf>
    <xf numFmtId="0" fontId="19" fillId="8" borderId="16" xfId="0" applyFont="1" applyFill="1" applyBorder="1" applyAlignment="1">
      <alignment horizontal="left"/>
    </xf>
    <xf numFmtId="0" fontId="19" fillId="8" borderId="40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164" fontId="10" fillId="0" borderId="22" xfId="1" applyNumberFormat="1" applyFont="1" applyBorder="1" applyAlignment="1">
      <alignment horizontal="center"/>
    </xf>
    <xf numFmtId="164" fontId="10" fillId="0" borderId="45" xfId="1" applyNumberFormat="1" applyFont="1" applyBorder="1" applyAlignment="1">
      <alignment horizontal="center"/>
    </xf>
    <xf numFmtId="0" fontId="19" fillId="8" borderId="17" xfId="0" applyFont="1" applyFill="1" applyBorder="1" applyAlignment="1">
      <alignment horizontal="left"/>
    </xf>
    <xf numFmtId="0" fontId="19" fillId="8" borderId="18" xfId="0" applyFont="1" applyFill="1" applyBorder="1" applyAlignment="1">
      <alignment horizontal="left"/>
    </xf>
    <xf numFmtId="0" fontId="19" fillId="8" borderId="19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33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F16" sqref="F16"/>
    </sheetView>
  </sheetViews>
  <sheetFormatPr baseColWidth="10" defaultColWidth="8.83203125" defaultRowHeight="15" x14ac:dyDescent="0"/>
  <cols>
    <col min="1" max="1" width="40.6640625" customWidth="1"/>
    <col min="2" max="2" width="14.6640625" customWidth="1"/>
    <col min="3" max="3" width="19.5" bestFit="1" customWidth="1"/>
    <col min="4" max="4" width="17.1640625" bestFit="1" customWidth="1"/>
  </cols>
  <sheetData>
    <row r="1" spans="1:4" ht="18">
      <c r="A1" s="201" t="s">
        <v>1</v>
      </c>
      <c r="B1" s="202"/>
      <c r="C1" s="202"/>
      <c r="D1" s="203"/>
    </row>
    <row r="2" spans="1:4" ht="19.5" customHeight="1" thickBot="1">
      <c r="A2" s="204" t="s">
        <v>63</v>
      </c>
      <c r="B2" s="205"/>
      <c r="C2" s="205"/>
      <c r="D2" s="206"/>
    </row>
    <row r="3" spans="1:4" ht="16" thickBot="1">
      <c r="A3" s="207" t="s">
        <v>58</v>
      </c>
      <c r="B3" s="208"/>
      <c r="C3" s="208"/>
      <c r="D3" s="209"/>
    </row>
    <row r="4" spans="1:4" ht="16" thickBot="1">
      <c r="A4" s="36" t="s">
        <v>0</v>
      </c>
      <c r="B4" s="32"/>
      <c r="C4" s="32"/>
      <c r="D4" s="34" t="s">
        <v>70</v>
      </c>
    </row>
    <row r="5" spans="1:4">
      <c r="A5" s="173" t="s">
        <v>44</v>
      </c>
      <c r="B5" s="174"/>
      <c r="C5" s="175"/>
      <c r="D5" s="155">
        <v>-17997</v>
      </c>
    </row>
    <row r="6" spans="1:4">
      <c r="A6" s="173" t="s">
        <v>45</v>
      </c>
      <c r="B6" s="174"/>
      <c r="C6" s="175"/>
      <c r="D6" s="43">
        <v>-26003</v>
      </c>
    </row>
    <row r="7" spans="1:4">
      <c r="A7" s="173" t="s">
        <v>46</v>
      </c>
      <c r="B7" s="174"/>
      <c r="C7" s="175"/>
      <c r="D7" s="43">
        <v>-2610</v>
      </c>
    </row>
    <row r="8" spans="1:4">
      <c r="A8" s="173" t="s">
        <v>47</v>
      </c>
      <c r="B8" s="174"/>
      <c r="C8" s="175"/>
      <c r="D8" s="43">
        <v>-2237</v>
      </c>
    </row>
    <row r="9" spans="1:4" ht="16" thickBot="1">
      <c r="A9" s="190" t="s">
        <v>107</v>
      </c>
      <c r="B9" s="191"/>
      <c r="C9" s="191"/>
      <c r="D9" s="43">
        <v>-1401</v>
      </c>
    </row>
    <row r="10" spans="1:4" ht="22" thickBot="1">
      <c r="A10" s="184" t="s">
        <v>35</v>
      </c>
      <c r="B10" s="185"/>
      <c r="C10" s="186"/>
      <c r="D10" s="38">
        <f>SUM(D5:D9)</f>
        <v>-50248</v>
      </c>
    </row>
    <row r="11" spans="1:4" ht="18">
      <c r="A11" s="192" t="s">
        <v>42</v>
      </c>
      <c r="B11" s="193"/>
      <c r="C11" s="193"/>
      <c r="D11" s="194"/>
    </row>
    <row r="12" spans="1:4" ht="18">
      <c r="A12" s="133" t="s">
        <v>72</v>
      </c>
      <c r="B12" s="134" t="s">
        <v>65</v>
      </c>
      <c r="C12" s="134" t="s">
        <v>66</v>
      </c>
      <c r="D12" s="117"/>
    </row>
    <row r="13" spans="1:4">
      <c r="A13" s="16" t="s">
        <v>103</v>
      </c>
      <c r="B13" s="10">
        <v>21835</v>
      </c>
      <c r="C13" s="41" t="s">
        <v>99</v>
      </c>
      <c r="D13" s="17">
        <v>-21835</v>
      </c>
    </row>
    <row r="14" spans="1:4">
      <c r="A14" s="6" t="s">
        <v>59</v>
      </c>
      <c r="B14" s="1">
        <v>48232</v>
      </c>
      <c r="C14" s="42" t="s">
        <v>60</v>
      </c>
      <c r="D14" s="4">
        <f>SUM(-B14)</f>
        <v>-48232</v>
      </c>
    </row>
    <row r="15" spans="1:4">
      <c r="A15" s="6" t="s">
        <v>100</v>
      </c>
      <c r="B15" s="1">
        <v>11000</v>
      </c>
      <c r="C15" s="42" t="s">
        <v>98</v>
      </c>
      <c r="D15" s="4">
        <v>-11000</v>
      </c>
    </row>
    <row r="16" spans="1:4" ht="29.25" customHeight="1">
      <c r="A16" s="126" t="s">
        <v>101</v>
      </c>
      <c r="B16" s="127">
        <v>70504</v>
      </c>
      <c r="C16" s="128" t="s">
        <v>61</v>
      </c>
      <c r="D16" s="129">
        <f>SUM(-B16*4)</f>
        <v>-282016</v>
      </c>
    </row>
    <row r="17" spans="1:4">
      <c r="A17" s="6" t="s">
        <v>102</v>
      </c>
      <c r="B17" s="1">
        <v>70504</v>
      </c>
      <c r="C17" s="42" t="s">
        <v>64</v>
      </c>
      <c r="D17" s="7">
        <f>SUM(-B17*0.5)</f>
        <v>-35252</v>
      </c>
    </row>
    <row r="18" spans="1:4" ht="19" thickBot="1">
      <c r="A18" s="161" t="s">
        <v>95</v>
      </c>
      <c r="B18" s="37">
        <v>22310</v>
      </c>
      <c r="C18" s="40" t="s">
        <v>62</v>
      </c>
      <c r="D18" s="162">
        <v>-24981</v>
      </c>
    </row>
    <row r="19" spans="1:4" ht="19" thickBot="1">
      <c r="A19" s="195" t="s">
        <v>35</v>
      </c>
      <c r="B19" s="196"/>
      <c r="C19" s="197"/>
      <c r="D19" s="163">
        <f>SUM(D13:D18)</f>
        <v>-423316</v>
      </c>
    </row>
    <row r="20" spans="1:4" ht="19" thickBot="1">
      <c r="A20" s="198" t="s">
        <v>110</v>
      </c>
      <c r="B20" s="199"/>
      <c r="C20" s="200"/>
      <c r="D20" s="39">
        <v>80000</v>
      </c>
    </row>
    <row r="21" spans="1:4" ht="22" thickBot="1">
      <c r="A21" s="184" t="s">
        <v>35</v>
      </c>
      <c r="B21" s="185"/>
      <c r="C21" s="186"/>
      <c r="D21" s="38">
        <f>SUM(D19+D20)</f>
        <v>-343316</v>
      </c>
    </row>
    <row r="22" spans="1:4" ht="16" thickBot="1">
      <c r="A22" s="187" t="s">
        <v>43</v>
      </c>
      <c r="B22" s="188"/>
      <c r="C22" s="188"/>
      <c r="D22" s="189"/>
    </row>
    <row r="23" spans="1:4">
      <c r="A23" s="16" t="s">
        <v>48</v>
      </c>
      <c r="B23" s="18" t="s">
        <v>2</v>
      </c>
      <c r="C23" s="2" t="s">
        <v>37</v>
      </c>
      <c r="D23" s="19">
        <v>-1960</v>
      </c>
    </row>
    <row r="24" spans="1:4">
      <c r="A24" s="173" t="s">
        <v>49</v>
      </c>
      <c r="B24" s="174"/>
      <c r="C24" s="175"/>
      <c r="D24" s="4">
        <v>-1000</v>
      </c>
    </row>
    <row r="25" spans="1:4">
      <c r="A25" s="173" t="s">
        <v>50</v>
      </c>
      <c r="B25" s="174"/>
      <c r="C25" s="175"/>
      <c r="D25" s="4">
        <v>-1500</v>
      </c>
    </row>
    <row r="26" spans="1:4">
      <c r="A26" s="173" t="s">
        <v>51</v>
      </c>
      <c r="B26" s="174"/>
      <c r="C26" s="175"/>
      <c r="D26" s="4">
        <v>-7500</v>
      </c>
    </row>
    <row r="27" spans="1:4">
      <c r="A27" s="173" t="s">
        <v>52</v>
      </c>
      <c r="B27" s="174"/>
      <c r="C27" s="175"/>
      <c r="D27" s="4">
        <v>-31450</v>
      </c>
    </row>
    <row r="28" spans="1:4">
      <c r="A28" s="173" t="s">
        <v>53</v>
      </c>
      <c r="B28" s="174"/>
      <c r="C28" s="175"/>
      <c r="D28" s="4">
        <v>-400</v>
      </c>
    </row>
    <row r="29" spans="1:4">
      <c r="A29" s="173" t="s">
        <v>54</v>
      </c>
      <c r="B29" s="174"/>
      <c r="C29" s="175"/>
      <c r="D29" s="31">
        <v>-2902</v>
      </c>
    </row>
    <row r="30" spans="1:4" ht="18">
      <c r="A30" s="33" t="s">
        <v>67</v>
      </c>
      <c r="B30" s="30"/>
      <c r="C30" s="30"/>
      <c r="D30" s="5">
        <v>-2500</v>
      </c>
    </row>
    <row r="31" spans="1:4" ht="22" thickBot="1">
      <c r="A31" s="176" t="s">
        <v>35</v>
      </c>
      <c r="B31" s="177"/>
      <c r="C31" s="178"/>
      <c r="D31" s="35">
        <f>SUM(D23:D30)</f>
        <v>-49212</v>
      </c>
    </row>
    <row r="32" spans="1:4">
      <c r="A32" s="179" t="s">
        <v>71</v>
      </c>
      <c r="B32" s="180"/>
      <c r="C32" s="180"/>
      <c r="D32" s="181"/>
    </row>
    <row r="33" spans="1:4" ht="21">
      <c r="A33" s="146" t="s">
        <v>55</v>
      </c>
      <c r="B33" s="136"/>
      <c r="C33" s="136"/>
      <c r="D33" s="135">
        <v>-145000</v>
      </c>
    </row>
    <row r="34" spans="1:4">
      <c r="A34" s="147" t="s">
        <v>56</v>
      </c>
      <c r="B34" s="137"/>
      <c r="C34" s="138"/>
      <c r="D34" s="9"/>
    </row>
    <row r="35" spans="1:4" ht="19" thickBot="1">
      <c r="A35" s="8"/>
      <c r="B35" s="3"/>
      <c r="C35" s="144" t="s">
        <v>105</v>
      </c>
      <c r="D35" s="148">
        <f>SUM(D10)+D21+D31+D33</f>
        <v>-587776</v>
      </c>
    </row>
    <row r="36" spans="1:4" ht="19.5" customHeight="1" thickBot="1">
      <c r="A36" s="170" t="s">
        <v>104</v>
      </c>
      <c r="B36" s="171"/>
      <c r="C36" s="171"/>
      <c r="D36" s="172"/>
    </row>
    <row r="37" spans="1:4">
      <c r="A37" s="145" t="s">
        <v>82</v>
      </c>
      <c r="B37" s="141"/>
      <c r="C37" s="141"/>
      <c r="D37" s="142"/>
    </row>
    <row r="38" spans="1:4">
      <c r="A38" s="182" t="s">
        <v>81</v>
      </c>
      <c r="B38" s="183"/>
      <c r="C38" s="183"/>
      <c r="D38" s="149">
        <v>30000</v>
      </c>
    </row>
    <row r="39" spans="1:4" ht="18">
      <c r="A39" s="182" t="s">
        <v>83</v>
      </c>
      <c r="B39" s="183"/>
      <c r="C39" s="183"/>
      <c r="D39" s="150">
        <v>50000</v>
      </c>
    </row>
    <row r="40" spans="1:4" ht="22" thickBot="1">
      <c r="A40" s="164" t="s">
        <v>35</v>
      </c>
      <c r="B40" s="165"/>
      <c r="C40" s="166"/>
      <c r="D40" s="143">
        <f>SUM(D38:D39)</f>
        <v>80000</v>
      </c>
    </row>
    <row r="41" spans="1:4" ht="22" thickBot="1">
      <c r="A41" s="167" t="s">
        <v>106</v>
      </c>
      <c r="B41" s="168"/>
      <c r="C41" s="169"/>
      <c r="D41" s="93">
        <f>SUM(D10+D21+D31+D33+D40)</f>
        <v>-507776</v>
      </c>
    </row>
  </sheetData>
  <mergeCells count="27">
    <mergeCell ref="A7:C7"/>
    <mergeCell ref="A1:D1"/>
    <mergeCell ref="A2:D2"/>
    <mergeCell ref="A3:D3"/>
    <mergeCell ref="A5:C5"/>
    <mergeCell ref="A6:C6"/>
    <mergeCell ref="A27:C27"/>
    <mergeCell ref="A8:C8"/>
    <mergeCell ref="A9:C9"/>
    <mergeCell ref="A10:C10"/>
    <mergeCell ref="A11:D11"/>
    <mergeCell ref="A19:C19"/>
    <mergeCell ref="A20:C20"/>
    <mergeCell ref="A21:C21"/>
    <mergeCell ref="A22:D22"/>
    <mergeCell ref="A24:C24"/>
    <mergeCell ref="A25:C25"/>
    <mergeCell ref="A26:C26"/>
    <mergeCell ref="A40:C40"/>
    <mergeCell ref="A41:C41"/>
    <mergeCell ref="A36:D36"/>
    <mergeCell ref="A28:C28"/>
    <mergeCell ref="A29:C29"/>
    <mergeCell ref="A31:C31"/>
    <mergeCell ref="A32:D32"/>
    <mergeCell ref="A38:C38"/>
    <mergeCell ref="A39:C39"/>
  </mergeCells>
  <pageMargins left="0.7" right="0.7" top="0.5" bottom="0.75" header="0.43" footer="0.3"/>
  <pageSetup scale="9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H31" sqref="H31"/>
    </sheetView>
  </sheetViews>
  <sheetFormatPr baseColWidth="10" defaultColWidth="11.1640625" defaultRowHeight="14" x14ac:dyDescent="0"/>
  <cols>
    <col min="1" max="1" width="4.1640625" style="15" customWidth="1"/>
    <col min="2" max="2" width="8.83203125" style="15" customWidth="1"/>
    <col min="3" max="3" width="9.1640625" style="11" bestFit="1" customWidth="1"/>
    <col min="4" max="4" width="10.1640625" style="11" customWidth="1"/>
    <col min="5" max="5" width="9.1640625" style="11" customWidth="1"/>
    <col min="6" max="6" width="10.83203125" style="11" customWidth="1"/>
    <col min="7" max="7" width="11.1640625" style="11" bestFit="1" customWidth="1"/>
    <col min="8" max="8" width="11.33203125" style="11" customWidth="1"/>
    <col min="9" max="9" width="9.83203125" style="15" customWidth="1"/>
    <col min="10" max="16384" width="11.1640625" style="11"/>
  </cols>
  <sheetData>
    <row r="1" spans="1:9" ht="16.5" customHeight="1">
      <c r="A1" s="219" t="s">
        <v>40</v>
      </c>
      <c r="B1" s="220"/>
      <c r="C1" s="220"/>
      <c r="D1" s="220"/>
      <c r="E1" s="220"/>
      <c r="F1" s="220"/>
      <c r="G1" s="220"/>
      <c r="H1" s="220"/>
      <c r="I1" s="221"/>
    </row>
    <row r="2" spans="1:9" ht="16.5" customHeight="1" thickBot="1">
      <c r="A2" s="222" t="s">
        <v>41</v>
      </c>
      <c r="B2" s="223"/>
      <c r="C2" s="223"/>
      <c r="D2" s="223"/>
      <c r="E2" s="223"/>
      <c r="F2" s="223"/>
      <c r="G2" s="223"/>
      <c r="H2" s="223"/>
      <c r="I2" s="224"/>
    </row>
    <row r="3" spans="1:9" ht="15.75" customHeight="1" thickBot="1">
      <c r="A3" s="212" t="s">
        <v>74</v>
      </c>
      <c r="B3" s="213"/>
      <c r="C3" s="57">
        <v>0.02</v>
      </c>
      <c r="D3" s="59">
        <v>4.4999999999999998E-2</v>
      </c>
      <c r="E3" s="58">
        <v>0.02</v>
      </c>
      <c r="F3" s="88" t="s">
        <v>73</v>
      </c>
      <c r="G3" s="90">
        <v>0.03</v>
      </c>
      <c r="H3" s="216" t="s">
        <v>34</v>
      </c>
      <c r="I3" s="225" t="s">
        <v>97</v>
      </c>
    </row>
    <row r="4" spans="1:9" ht="15.75" customHeight="1">
      <c r="A4" s="51" t="s">
        <v>88</v>
      </c>
      <c r="B4" s="53"/>
      <c r="C4" s="214" t="s">
        <v>32</v>
      </c>
      <c r="D4" s="20" t="s">
        <v>29</v>
      </c>
      <c r="E4" s="20" t="s">
        <v>27</v>
      </c>
      <c r="F4" s="12" t="s">
        <v>28</v>
      </c>
      <c r="G4" s="89" t="s">
        <v>85</v>
      </c>
      <c r="H4" s="217"/>
      <c r="I4" s="226"/>
    </row>
    <row r="5" spans="1:9" ht="35.25" customHeight="1" thickBot="1">
      <c r="A5" s="51" t="s">
        <v>89</v>
      </c>
      <c r="B5" s="20" t="s">
        <v>33</v>
      </c>
      <c r="C5" s="215"/>
      <c r="D5" s="22" t="s">
        <v>68</v>
      </c>
      <c r="E5" s="22" t="s">
        <v>26</v>
      </c>
      <c r="F5" s="13" t="s">
        <v>30</v>
      </c>
      <c r="G5" s="92" t="s">
        <v>84</v>
      </c>
      <c r="H5" s="218"/>
      <c r="I5" s="227"/>
    </row>
    <row r="6" spans="1:9">
      <c r="A6" s="94">
        <v>1</v>
      </c>
      <c r="B6" s="95" t="s">
        <v>3</v>
      </c>
      <c r="C6" s="96">
        <v>-50248</v>
      </c>
      <c r="D6" s="97">
        <v>-343316</v>
      </c>
      <c r="E6" s="97">
        <v>-49212</v>
      </c>
      <c r="F6" s="98">
        <v>-145000</v>
      </c>
      <c r="G6" s="99">
        <v>80000</v>
      </c>
      <c r="H6" s="151">
        <f>SUM(C6:G6)</f>
        <v>-507776</v>
      </c>
      <c r="I6" s="100">
        <f>SUM(H6)/1100000</f>
        <v>-0.46161454545454544</v>
      </c>
    </row>
    <row r="7" spans="1:9">
      <c r="A7" s="101">
        <v>2</v>
      </c>
      <c r="B7" s="102" t="s">
        <v>4</v>
      </c>
      <c r="C7" s="103">
        <f>SUM(C6)*1.02</f>
        <v>-51252.959999999999</v>
      </c>
      <c r="D7" s="104">
        <v>-442365</v>
      </c>
      <c r="E7" s="104">
        <f>SUM(E6*1.02)</f>
        <v>-50196.24</v>
      </c>
      <c r="F7" s="105">
        <v>-145000</v>
      </c>
      <c r="G7" s="106">
        <v>30900</v>
      </c>
      <c r="H7" s="152">
        <f t="shared" ref="H7:H30" si="0">SUM(C7:F7)</f>
        <v>-688814.20000000007</v>
      </c>
      <c r="I7" s="107">
        <f t="shared" ref="I7:I31" si="1">SUM(H7)/1100000</f>
        <v>-0.62619472727272729</v>
      </c>
    </row>
    <row r="8" spans="1:9">
      <c r="A8" s="101">
        <v>3</v>
      </c>
      <c r="B8" s="102" t="s">
        <v>5</v>
      </c>
      <c r="C8" s="103">
        <v>-40000</v>
      </c>
      <c r="D8" s="104">
        <f t="shared" ref="D8:D30" si="2">SUM(D7*1.045)</f>
        <v>-462271.42499999999</v>
      </c>
      <c r="E8" s="104">
        <f t="shared" ref="E8:E30" si="3">SUM(E7*1.02)</f>
        <v>-51200.164799999999</v>
      </c>
      <c r="F8" s="105">
        <v>-145000</v>
      </c>
      <c r="G8" s="108">
        <f>SUM(G7)*1.03</f>
        <v>31827</v>
      </c>
      <c r="H8" s="152">
        <f t="shared" si="0"/>
        <v>-698471.58979999996</v>
      </c>
      <c r="I8" s="107">
        <f t="shared" si="1"/>
        <v>-0.63497417254545452</v>
      </c>
    </row>
    <row r="9" spans="1:9">
      <c r="A9" s="101">
        <v>4</v>
      </c>
      <c r="B9" s="102" t="s">
        <v>6</v>
      </c>
      <c r="C9" s="103">
        <f t="shared" ref="C9:C30" si="4">SUM(C8*1.02)</f>
        <v>-40800</v>
      </c>
      <c r="D9" s="104">
        <f t="shared" si="2"/>
        <v>-483073.63912499993</v>
      </c>
      <c r="E9" s="104">
        <f t="shared" si="3"/>
        <v>-52224.168096000001</v>
      </c>
      <c r="F9" s="105">
        <v>-145000</v>
      </c>
      <c r="G9" s="108">
        <f>SUM(G8)*1.03</f>
        <v>32781.81</v>
      </c>
      <c r="H9" s="152">
        <f t="shared" si="0"/>
        <v>-721097.80722099997</v>
      </c>
      <c r="I9" s="107">
        <f t="shared" si="1"/>
        <v>-0.65554346110999995</v>
      </c>
    </row>
    <row r="10" spans="1:9">
      <c r="A10" s="101">
        <v>5</v>
      </c>
      <c r="B10" s="102" t="s">
        <v>7</v>
      </c>
      <c r="C10" s="103">
        <f t="shared" si="4"/>
        <v>-41616</v>
      </c>
      <c r="D10" s="104">
        <f t="shared" si="2"/>
        <v>-504811.95288562489</v>
      </c>
      <c r="E10" s="104">
        <f t="shared" si="3"/>
        <v>-53268.651457920001</v>
      </c>
      <c r="F10" s="105">
        <v>-145000</v>
      </c>
      <c r="G10" s="108">
        <f>SUM(G9)*1.03</f>
        <v>33765.264299999995</v>
      </c>
      <c r="H10" s="152">
        <f t="shared" si="0"/>
        <v>-744696.60434354492</v>
      </c>
      <c r="I10" s="107">
        <f t="shared" si="1"/>
        <v>-0.67699691303958631</v>
      </c>
    </row>
    <row r="11" spans="1:9">
      <c r="A11" s="101">
        <v>6</v>
      </c>
      <c r="B11" s="102" t="s">
        <v>8</v>
      </c>
      <c r="C11" s="103">
        <f t="shared" si="4"/>
        <v>-42448.32</v>
      </c>
      <c r="D11" s="104">
        <f t="shared" si="2"/>
        <v>-527528.490765478</v>
      </c>
      <c r="E11" s="104">
        <f t="shared" si="3"/>
        <v>-54334.024487078401</v>
      </c>
      <c r="F11" s="105">
        <v>-145000</v>
      </c>
      <c r="G11" s="109">
        <v>88765</v>
      </c>
      <c r="H11" s="152">
        <f t="shared" si="0"/>
        <v>-769310.83525255637</v>
      </c>
      <c r="I11" s="107">
        <f t="shared" si="1"/>
        <v>-0.69937348659323306</v>
      </c>
    </row>
    <row r="12" spans="1:9">
      <c r="A12" s="101">
        <v>7</v>
      </c>
      <c r="B12" s="102" t="s">
        <v>9</v>
      </c>
      <c r="C12" s="103">
        <f t="shared" si="4"/>
        <v>-43297.286399999997</v>
      </c>
      <c r="D12" s="104">
        <f t="shared" si="2"/>
        <v>-551267.27284992451</v>
      </c>
      <c r="E12" s="104">
        <f t="shared" si="3"/>
        <v>-55420.704976819972</v>
      </c>
      <c r="F12" s="105">
        <v>-145000</v>
      </c>
      <c r="G12" s="108">
        <f>SUM(G10)*1.03</f>
        <v>34778.222228999999</v>
      </c>
      <c r="H12" s="152">
        <f t="shared" si="0"/>
        <v>-794985.26422674442</v>
      </c>
      <c r="I12" s="107">
        <f t="shared" si="1"/>
        <v>-0.7227138765697676</v>
      </c>
    </row>
    <row r="13" spans="1:9">
      <c r="A13" s="101">
        <v>8</v>
      </c>
      <c r="B13" s="102" t="s">
        <v>10</v>
      </c>
      <c r="C13" s="103">
        <f t="shared" si="4"/>
        <v>-44163.232127999996</v>
      </c>
      <c r="D13" s="104">
        <f t="shared" si="2"/>
        <v>-576074.3001281711</v>
      </c>
      <c r="E13" s="104">
        <f t="shared" si="3"/>
        <v>-56529.119076356372</v>
      </c>
      <c r="F13" s="105">
        <v>-145000</v>
      </c>
      <c r="G13" s="108">
        <f t="shared" ref="G13:G15" si="5">SUM(G12)*1.03</f>
        <v>35821.568895869998</v>
      </c>
      <c r="H13" s="152">
        <f t="shared" si="0"/>
        <v>-821766.65133252752</v>
      </c>
      <c r="I13" s="107">
        <f t="shared" si="1"/>
        <v>-0.74706059212047959</v>
      </c>
    </row>
    <row r="14" spans="1:9">
      <c r="A14" s="101">
        <v>9</v>
      </c>
      <c r="B14" s="102" t="s">
        <v>11</v>
      </c>
      <c r="C14" s="103">
        <f t="shared" si="4"/>
        <v>-45046.496770559999</v>
      </c>
      <c r="D14" s="104">
        <f t="shared" si="2"/>
        <v>-601997.64363393874</v>
      </c>
      <c r="E14" s="104">
        <f t="shared" si="3"/>
        <v>-57659.701457883501</v>
      </c>
      <c r="F14" s="105">
        <v>-145000</v>
      </c>
      <c r="G14" s="108">
        <f t="shared" si="5"/>
        <v>36896.215962746101</v>
      </c>
      <c r="H14" s="152">
        <f t="shared" si="0"/>
        <v>-849703.84186238225</v>
      </c>
      <c r="I14" s="107">
        <f t="shared" si="1"/>
        <v>-0.77245803805671109</v>
      </c>
    </row>
    <row r="15" spans="1:9">
      <c r="A15" s="101">
        <v>10</v>
      </c>
      <c r="B15" s="102" t="s">
        <v>12</v>
      </c>
      <c r="C15" s="103">
        <f t="shared" si="4"/>
        <v>-45947.4267059712</v>
      </c>
      <c r="D15" s="104">
        <f t="shared" si="2"/>
        <v>-629087.53759746591</v>
      </c>
      <c r="E15" s="104">
        <f t="shared" si="3"/>
        <v>-58812.895487041169</v>
      </c>
      <c r="F15" s="105">
        <v>-145000</v>
      </c>
      <c r="G15" s="108">
        <f t="shared" si="5"/>
        <v>38003.102441628485</v>
      </c>
      <c r="H15" s="152">
        <f t="shared" si="0"/>
        <v>-878847.85979047837</v>
      </c>
      <c r="I15" s="107">
        <f t="shared" si="1"/>
        <v>-0.79895259980952582</v>
      </c>
    </row>
    <row r="16" spans="1:9">
      <c r="A16" s="101">
        <v>11</v>
      </c>
      <c r="B16" s="102" t="s">
        <v>13</v>
      </c>
      <c r="C16" s="103">
        <f t="shared" si="4"/>
        <v>-46866.375240090623</v>
      </c>
      <c r="D16" s="104">
        <f>SUM(D15*1.045)</f>
        <v>-657396.47678935179</v>
      </c>
      <c r="E16" s="104">
        <f t="shared" si="3"/>
        <v>-59989.153396781992</v>
      </c>
      <c r="F16" s="105">
        <v>-145000</v>
      </c>
      <c r="G16" s="109">
        <v>98003</v>
      </c>
      <c r="H16" s="152">
        <f t="shared" si="0"/>
        <v>-909252.00542622444</v>
      </c>
      <c r="I16" s="107">
        <f t="shared" si="1"/>
        <v>-0.82659273220565854</v>
      </c>
    </row>
    <row r="17" spans="1:9">
      <c r="A17" s="101">
        <v>12</v>
      </c>
      <c r="B17" s="102" t="s">
        <v>14</v>
      </c>
      <c r="C17" s="103">
        <f t="shared" si="4"/>
        <v>-47803.702744892435</v>
      </c>
      <c r="D17" s="104">
        <f t="shared" si="2"/>
        <v>-686979.31824487261</v>
      </c>
      <c r="E17" s="104">
        <f t="shared" si="3"/>
        <v>-61188.936464717633</v>
      </c>
      <c r="F17" s="105">
        <v>-145000</v>
      </c>
      <c r="G17" s="106">
        <f>SUM(G15)*1.03</f>
        <v>39143.195514877341</v>
      </c>
      <c r="H17" s="152">
        <f t="shared" si="0"/>
        <v>-940971.95745448268</v>
      </c>
      <c r="I17" s="107">
        <f t="shared" si="1"/>
        <v>-0.85542905223134791</v>
      </c>
    </row>
    <row r="18" spans="1:9">
      <c r="A18" s="101">
        <v>13</v>
      </c>
      <c r="B18" s="102" t="s">
        <v>36</v>
      </c>
      <c r="C18" s="103">
        <f t="shared" si="4"/>
        <v>-48759.776799790285</v>
      </c>
      <c r="D18" s="104">
        <f t="shared" si="2"/>
        <v>-717893.38756589184</v>
      </c>
      <c r="E18" s="104">
        <f t="shared" si="3"/>
        <v>-62412.715194011987</v>
      </c>
      <c r="F18" s="105">
        <v>-145000</v>
      </c>
      <c r="G18" s="106">
        <f>SUM(G17)*1.03</f>
        <v>40317.491380323663</v>
      </c>
      <c r="H18" s="152">
        <f t="shared" si="0"/>
        <v>-974065.87955969421</v>
      </c>
      <c r="I18" s="107">
        <f t="shared" si="1"/>
        <v>-0.88551443596335833</v>
      </c>
    </row>
    <row r="19" spans="1:9">
      <c r="A19" s="101">
        <v>14</v>
      </c>
      <c r="B19" s="102" t="s">
        <v>15</v>
      </c>
      <c r="C19" s="103">
        <f t="shared" si="4"/>
        <v>-49734.972335786093</v>
      </c>
      <c r="D19" s="104">
        <f t="shared" si="2"/>
        <v>-750198.59000635694</v>
      </c>
      <c r="E19" s="104">
        <f t="shared" si="3"/>
        <v>-63660.969497892227</v>
      </c>
      <c r="F19" s="105">
        <v>-145000</v>
      </c>
      <c r="G19" s="106">
        <f t="shared" ref="G19:G20" si="6">SUM(G17)*1.03</f>
        <v>40317.491380323663</v>
      </c>
      <c r="H19" s="152">
        <f t="shared" si="0"/>
        <v>-1008594.5318400352</v>
      </c>
      <c r="I19" s="107">
        <f t="shared" si="1"/>
        <v>-0.91690411985457743</v>
      </c>
    </row>
    <row r="20" spans="1:9">
      <c r="A20" s="101">
        <v>15</v>
      </c>
      <c r="B20" s="102" t="s">
        <v>16</v>
      </c>
      <c r="C20" s="103">
        <f t="shared" si="4"/>
        <v>-50729.671782501813</v>
      </c>
      <c r="D20" s="104">
        <f t="shared" si="2"/>
        <v>-783957.52655664296</v>
      </c>
      <c r="E20" s="104">
        <f t="shared" si="3"/>
        <v>-64934.188887850076</v>
      </c>
      <c r="F20" s="105">
        <v>-145000</v>
      </c>
      <c r="G20" s="106">
        <f t="shared" si="6"/>
        <v>41527.016121733373</v>
      </c>
      <c r="H20" s="152">
        <f t="shared" si="0"/>
        <v>-1044621.3872269948</v>
      </c>
      <c r="I20" s="107">
        <f t="shared" si="1"/>
        <v>-0.94965580656999526</v>
      </c>
    </row>
    <row r="21" spans="1:9">
      <c r="A21" s="101">
        <v>16</v>
      </c>
      <c r="B21" s="102" t="s">
        <v>17</v>
      </c>
      <c r="C21" s="103">
        <f t="shared" si="4"/>
        <v>-51744.26521815185</v>
      </c>
      <c r="D21" s="104">
        <f t="shared" si="2"/>
        <v>-819235.61525169178</v>
      </c>
      <c r="E21" s="104">
        <f t="shared" si="3"/>
        <v>-66232.872665607079</v>
      </c>
      <c r="F21" s="105">
        <v>-145000</v>
      </c>
      <c r="G21" s="109">
        <v>100003</v>
      </c>
      <c r="H21" s="152">
        <f t="shared" si="0"/>
        <v>-1082212.7531354507</v>
      </c>
      <c r="I21" s="107">
        <f t="shared" si="1"/>
        <v>-0.98382977557768236</v>
      </c>
    </row>
    <row r="22" spans="1:9">
      <c r="A22" s="101">
        <v>17</v>
      </c>
      <c r="B22" s="102" t="s">
        <v>18</v>
      </c>
      <c r="C22" s="103">
        <f t="shared" si="4"/>
        <v>-52779.150522514887</v>
      </c>
      <c r="D22" s="104">
        <f t="shared" si="2"/>
        <v>-856101.2179380178</v>
      </c>
      <c r="E22" s="104">
        <f t="shared" si="3"/>
        <v>-67557.530118919225</v>
      </c>
      <c r="F22" s="105">
        <v>-145000</v>
      </c>
      <c r="G22" s="106">
        <f>SUM(G20)*1.03</f>
        <v>42772.826605385373</v>
      </c>
      <c r="H22" s="152">
        <f t="shared" si="0"/>
        <v>-1121437.898579452</v>
      </c>
      <c r="I22" s="107">
        <f t="shared" si="1"/>
        <v>-1.0194889987085927</v>
      </c>
    </row>
    <row r="23" spans="1:9">
      <c r="A23" s="101">
        <v>18</v>
      </c>
      <c r="B23" s="102" t="s">
        <v>19</v>
      </c>
      <c r="C23" s="103">
        <f t="shared" si="4"/>
        <v>-53834.733532965183</v>
      </c>
      <c r="D23" s="104">
        <f t="shared" si="2"/>
        <v>-894625.77274522849</v>
      </c>
      <c r="E23" s="104">
        <f t="shared" si="3"/>
        <v>-68908.680721297613</v>
      </c>
      <c r="F23" s="105">
        <v>-145000</v>
      </c>
      <c r="G23" s="106">
        <f>SUM(G22)*1.03</f>
        <v>44056.011403546938</v>
      </c>
      <c r="H23" s="152">
        <f t="shared" si="0"/>
        <v>-1162369.1869994914</v>
      </c>
      <c r="I23" s="107">
        <f t="shared" si="1"/>
        <v>-1.0566992609086285</v>
      </c>
    </row>
    <row r="24" spans="1:9">
      <c r="A24" s="101">
        <v>19</v>
      </c>
      <c r="B24" s="102" t="s">
        <v>20</v>
      </c>
      <c r="C24" s="103">
        <f t="shared" si="4"/>
        <v>-54911.428203624491</v>
      </c>
      <c r="D24" s="104">
        <f t="shared" si="2"/>
        <v>-934883.9325187637</v>
      </c>
      <c r="E24" s="104">
        <f t="shared" si="3"/>
        <v>-70286.854335723561</v>
      </c>
      <c r="F24" s="105">
        <v>-145000</v>
      </c>
      <c r="G24" s="106">
        <f t="shared" ref="G24:G26" si="7">SUM(G22)*1.03</f>
        <v>44056.011403546938</v>
      </c>
      <c r="H24" s="152">
        <f t="shared" si="0"/>
        <v>-1205082.2150581116</v>
      </c>
      <c r="I24" s="107">
        <f t="shared" si="1"/>
        <v>-1.0955292864164652</v>
      </c>
    </row>
    <row r="25" spans="1:9">
      <c r="A25" s="101">
        <v>20</v>
      </c>
      <c r="B25" s="102" t="s">
        <v>21</v>
      </c>
      <c r="C25" s="103">
        <f t="shared" si="4"/>
        <v>-56009.656767696979</v>
      </c>
      <c r="D25" s="104">
        <f t="shared" si="2"/>
        <v>-976953.70948210801</v>
      </c>
      <c r="E25" s="104">
        <f t="shared" si="3"/>
        <v>-71692.591422438039</v>
      </c>
      <c r="F25" s="105">
        <v>-145000</v>
      </c>
      <c r="G25" s="106">
        <f t="shared" si="7"/>
        <v>45377.691745653348</v>
      </c>
      <c r="H25" s="152">
        <f t="shared" si="0"/>
        <v>-1249655.957672243</v>
      </c>
      <c r="I25" s="107">
        <f t="shared" si="1"/>
        <v>-1.1360508706111301</v>
      </c>
    </row>
    <row r="26" spans="1:9">
      <c r="A26" s="101">
        <v>21</v>
      </c>
      <c r="B26" s="102" t="s">
        <v>20</v>
      </c>
      <c r="C26" s="103">
        <f t="shared" si="4"/>
        <v>-57129.849903050919</v>
      </c>
      <c r="D26" s="104">
        <f t="shared" si="2"/>
        <v>-1020916.6264088028</v>
      </c>
      <c r="E26" s="104">
        <f t="shared" si="3"/>
        <v>-73126.443250886805</v>
      </c>
      <c r="F26" s="105">
        <v>-145000</v>
      </c>
      <c r="G26" s="106">
        <f t="shared" si="7"/>
        <v>45377.691745653348</v>
      </c>
      <c r="H26" s="152">
        <f t="shared" si="0"/>
        <v>-1296172.9195627405</v>
      </c>
      <c r="I26" s="107">
        <f t="shared" si="1"/>
        <v>-1.1783390177843096</v>
      </c>
    </row>
    <row r="27" spans="1:9">
      <c r="A27" s="101">
        <v>22</v>
      </c>
      <c r="B27" s="102" t="s">
        <v>22</v>
      </c>
      <c r="C27" s="103">
        <f t="shared" si="4"/>
        <v>-58272.446901111936</v>
      </c>
      <c r="D27" s="104">
        <f t="shared" si="2"/>
        <v>-1066857.8745971988</v>
      </c>
      <c r="E27" s="104">
        <f t="shared" si="3"/>
        <v>-74588.972115904544</v>
      </c>
      <c r="F27" s="105">
        <v>-145000</v>
      </c>
      <c r="G27" s="109">
        <v>105003</v>
      </c>
      <c r="H27" s="152">
        <f t="shared" si="0"/>
        <v>-1344719.2936142152</v>
      </c>
      <c r="I27" s="107">
        <f t="shared" si="1"/>
        <v>-1.222472085103832</v>
      </c>
    </row>
    <row r="28" spans="1:9">
      <c r="A28" s="101">
        <v>23</v>
      </c>
      <c r="B28" s="102" t="s">
        <v>23</v>
      </c>
      <c r="C28" s="103">
        <f t="shared" si="4"/>
        <v>-59437.895839134173</v>
      </c>
      <c r="D28" s="104">
        <f t="shared" si="2"/>
        <v>-1114866.4789540726</v>
      </c>
      <c r="E28" s="104">
        <f t="shared" si="3"/>
        <v>-76080.751558222633</v>
      </c>
      <c r="F28" s="105">
        <v>-145000</v>
      </c>
      <c r="G28" s="106">
        <f>SUM(G26)*1.03</f>
        <v>46739.022498022947</v>
      </c>
      <c r="H28" s="152">
        <f t="shared" si="0"/>
        <v>-1395385.1263514294</v>
      </c>
      <c r="I28" s="107">
        <f t="shared" si="1"/>
        <v>-1.2685319330467539</v>
      </c>
    </row>
    <row r="29" spans="1:9">
      <c r="A29" s="101">
        <v>24</v>
      </c>
      <c r="B29" s="102" t="s">
        <v>24</v>
      </c>
      <c r="C29" s="103">
        <f t="shared" si="4"/>
        <v>-60626.653755916857</v>
      </c>
      <c r="D29" s="104">
        <f t="shared" si="2"/>
        <v>-1165035.4705070057</v>
      </c>
      <c r="E29" s="104">
        <f t="shared" si="3"/>
        <v>-77602.366589387093</v>
      </c>
      <c r="F29" s="105">
        <v>-145000</v>
      </c>
      <c r="G29" s="106">
        <f>SUM(G28)*1.03</f>
        <v>48141.193172963634</v>
      </c>
      <c r="H29" s="152">
        <f t="shared" si="0"/>
        <v>-1448264.4908523096</v>
      </c>
      <c r="I29" s="107">
        <f t="shared" si="1"/>
        <v>-1.3166040825930088</v>
      </c>
    </row>
    <row r="30" spans="1:9" ht="15" thickBot="1">
      <c r="A30" s="110">
        <v>25</v>
      </c>
      <c r="B30" s="111" t="s">
        <v>25</v>
      </c>
      <c r="C30" s="112">
        <f t="shared" si="4"/>
        <v>-61839.186831035193</v>
      </c>
      <c r="D30" s="113">
        <f t="shared" si="2"/>
        <v>-1217462.0666798209</v>
      </c>
      <c r="E30" s="104">
        <f t="shared" si="3"/>
        <v>-79154.413921174841</v>
      </c>
      <c r="F30" s="114">
        <v>-3890000</v>
      </c>
      <c r="G30" s="115">
        <f>SUM(G29)*1.03</f>
        <v>49585.428968152548</v>
      </c>
      <c r="H30" s="153">
        <f t="shared" si="0"/>
        <v>-5248455.6674320307</v>
      </c>
      <c r="I30" s="116">
        <f t="shared" si="1"/>
        <v>-4.7713233340291188</v>
      </c>
    </row>
    <row r="31" spans="1:9" s="44" customFormat="1" ht="29.25" customHeight="1" thickBot="1">
      <c r="A31" s="210" t="s">
        <v>87</v>
      </c>
      <c r="B31" s="211"/>
      <c r="C31" s="45">
        <f t="shared" ref="C31:E31" si="8">SUM(C6:C30)</f>
        <v>-1255299.4883827947</v>
      </c>
      <c r="D31" s="45">
        <f t="shared" si="8"/>
        <v>-18785157.326231431</v>
      </c>
      <c r="E31" s="45">
        <f t="shared" si="8"/>
        <v>-1576275.109979915</v>
      </c>
      <c r="F31" s="46">
        <f>SUM(F6:F30)</f>
        <v>-7370000</v>
      </c>
      <c r="G31" s="91">
        <f>SUM(G6:G30)</f>
        <v>1273958.2557694276</v>
      </c>
      <c r="H31" s="154">
        <f>SUM(C31:G31)</f>
        <v>-27712773.668824714</v>
      </c>
      <c r="I31" s="48">
        <f t="shared" si="1"/>
        <v>-25.193430608022467</v>
      </c>
    </row>
    <row r="32" spans="1:9">
      <c r="A32" s="61" t="s">
        <v>39</v>
      </c>
      <c r="B32" s="62" t="s">
        <v>31</v>
      </c>
      <c r="C32" s="63"/>
      <c r="D32" s="63"/>
      <c r="E32" s="63"/>
      <c r="F32" s="63"/>
      <c r="G32" s="63"/>
      <c r="H32" s="63"/>
      <c r="I32" s="64"/>
    </row>
    <row r="33" spans="1:10">
      <c r="A33" s="65"/>
      <c r="B33" s="62" t="s">
        <v>76</v>
      </c>
      <c r="C33" s="63"/>
      <c r="D33" s="63"/>
      <c r="E33" s="63"/>
      <c r="F33" s="63"/>
      <c r="G33" s="63"/>
      <c r="H33" s="63"/>
      <c r="I33" s="64"/>
    </row>
    <row r="34" spans="1:10">
      <c r="A34" s="65"/>
      <c r="B34" s="62" t="s">
        <v>38</v>
      </c>
      <c r="C34" s="63"/>
      <c r="D34" s="63"/>
      <c r="E34" s="63"/>
      <c r="F34" s="63"/>
      <c r="G34" s="63"/>
      <c r="H34" s="63"/>
      <c r="I34" s="64"/>
    </row>
    <row r="35" spans="1:10">
      <c r="A35" s="65"/>
      <c r="B35" s="62" t="s">
        <v>90</v>
      </c>
      <c r="C35" s="63"/>
      <c r="D35" s="63"/>
      <c r="E35" s="63"/>
      <c r="F35" s="63"/>
      <c r="G35" s="63"/>
      <c r="H35" s="63"/>
      <c r="I35" s="64"/>
    </row>
    <row r="36" spans="1:10" ht="15" thickBot="1">
      <c r="A36" s="66"/>
      <c r="B36" s="67" t="s">
        <v>86</v>
      </c>
      <c r="C36" s="68"/>
      <c r="D36" s="68"/>
      <c r="E36" s="68"/>
      <c r="F36" s="68"/>
      <c r="G36" s="68"/>
      <c r="H36" s="68"/>
      <c r="I36" s="69"/>
    </row>
    <row r="37" spans="1:10" ht="15">
      <c r="A37"/>
      <c r="B37"/>
      <c r="C37"/>
      <c r="D37"/>
      <c r="E37"/>
      <c r="F37"/>
      <c r="G37"/>
      <c r="H37"/>
      <c r="I37"/>
      <c r="J37"/>
    </row>
    <row r="38" spans="1:10" ht="15">
      <c r="A38"/>
      <c r="B38"/>
      <c r="C38"/>
      <c r="D38"/>
      <c r="E38"/>
      <c r="F38"/>
      <c r="G38"/>
      <c r="H38"/>
      <c r="I38"/>
      <c r="J38"/>
    </row>
  </sheetData>
  <mergeCells count="7">
    <mergeCell ref="A31:B31"/>
    <mergeCell ref="A3:B3"/>
    <mergeCell ref="C4:C5"/>
    <mergeCell ref="H3:H5"/>
    <mergeCell ref="A1:I1"/>
    <mergeCell ref="A2:I2"/>
    <mergeCell ref="I3:I5"/>
  </mergeCells>
  <printOptions headings="1"/>
  <pageMargins left="0.45" right="0.45" top="0.52" bottom="0.28999999999999998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B23" sqref="B23:C23"/>
    </sheetView>
  </sheetViews>
  <sheetFormatPr baseColWidth="10" defaultColWidth="8.83203125" defaultRowHeight="14" x14ac:dyDescent="0"/>
  <cols>
    <col min="1" max="1" width="39.33203125" style="70" customWidth="1"/>
    <col min="2" max="2" width="10.6640625" style="70" customWidth="1"/>
    <col min="3" max="3" width="19.5" style="70" bestFit="1" customWidth="1"/>
    <col min="4" max="4" width="17.1640625" style="70" bestFit="1" customWidth="1"/>
    <col min="5" max="16384" width="8.83203125" style="70"/>
  </cols>
  <sheetData>
    <row r="1" spans="1:4" ht="18">
      <c r="A1" s="231" t="s">
        <v>78</v>
      </c>
      <c r="B1" s="232"/>
      <c r="C1" s="232"/>
      <c r="D1" s="233"/>
    </row>
    <row r="2" spans="1:4" ht="19" thickBot="1">
      <c r="A2" s="234" t="s">
        <v>63</v>
      </c>
      <c r="B2" s="235"/>
      <c r="C2" s="235"/>
      <c r="D2" s="236"/>
    </row>
    <row r="3" spans="1:4" ht="15" thickBot="1">
      <c r="A3" s="237" t="s">
        <v>58</v>
      </c>
      <c r="B3" s="238"/>
      <c r="C3" s="238"/>
      <c r="D3" s="239"/>
    </row>
    <row r="4" spans="1:4" ht="15" thickBot="1">
      <c r="A4" s="71" t="s">
        <v>0</v>
      </c>
      <c r="B4" s="72"/>
      <c r="C4" s="72"/>
      <c r="D4" s="160" t="s">
        <v>70</v>
      </c>
    </row>
    <row r="5" spans="1:4">
      <c r="A5" s="240" t="s">
        <v>44</v>
      </c>
      <c r="B5" s="241"/>
      <c r="C5" s="241"/>
      <c r="D5" s="73">
        <v>-19185</v>
      </c>
    </row>
    <row r="6" spans="1:4">
      <c r="A6" s="240" t="s">
        <v>45</v>
      </c>
      <c r="B6" s="241"/>
      <c r="C6" s="241"/>
      <c r="D6" s="73">
        <v>-21391</v>
      </c>
    </row>
    <row r="7" spans="1:4">
      <c r="A7" s="240" t="s">
        <v>46</v>
      </c>
      <c r="B7" s="241"/>
      <c r="C7" s="241"/>
      <c r="D7" s="73">
        <v>-2173</v>
      </c>
    </row>
    <row r="8" spans="1:4">
      <c r="A8" s="240" t="s">
        <v>47</v>
      </c>
      <c r="B8" s="241"/>
      <c r="C8" s="241"/>
      <c r="D8" s="73">
        <v>-2237</v>
      </c>
    </row>
    <row r="9" spans="1:4" ht="15" thickBot="1">
      <c r="A9" s="190" t="s">
        <v>107</v>
      </c>
      <c r="B9" s="191"/>
      <c r="C9" s="191"/>
      <c r="D9" s="73">
        <v>-1289</v>
      </c>
    </row>
    <row r="10" spans="1:4" ht="22" thickBot="1">
      <c r="A10" s="242" t="s">
        <v>35</v>
      </c>
      <c r="B10" s="243"/>
      <c r="C10" s="244"/>
      <c r="D10" s="38">
        <f>SUM(D5:D9)</f>
        <v>-46275</v>
      </c>
    </row>
    <row r="11" spans="1:4" ht="17">
      <c r="A11" s="245" t="s">
        <v>42</v>
      </c>
      <c r="B11" s="246"/>
      <c r="C11" s="246"/>
      <c r="D11" s="247"/>
    </row>
    <row r="12" spans="1:4" ht="17">
      <c r="A12" s="124" t="s">
        <v>72</v>
      </c>
      <c r="B12" s="74" t="s">
        <v>65</v>
      </c>
      <c r="C12" s="74" t="s">
        <v>66</v>
      </c>
      <c r="D12" s="125"/>
    </row>
    <row r="13" spans="1:4" ht="15">
      <c r="A13" s="16" t="s">
        <v>103</v>
      </c>
      <c r="B13" s="10">
        <v>21835</v>
      </c>
      <c r="C13" s="41" t="s">
        <v>99</v>
      </c>
      <c r="D13" s="17">
        <v>-21835</v>
      </c>
    </row>
    <row r="14" spans="1:4" ht="15">
      <c r="A14" s="6" t="s">
        <v>59</v>
      </c>
      <c r="B14" s="1">
        <v>48232</v>
      </c>
      <c r="C14" s="42" t="s">
        <v>60</v>
      </c>
      <c r="D14" s="4">
        <f>SUM(-B14)</f>
        <v>-48232</v>
      </c>
    </row>
    <row r="15" spans="1:4" ht="15">
      <c r="A15" s="6" t="s">
        <v>100</v>
      </c>
      <c r="B15" s="1">
        <v>11000</v>
      </c>
      <c r="C15" s="42" t="s">
        <v>98</v>
      </c>
      <c r="D15" s="4">
        <v>-11000</v>
      </c>
    </row>
    <row r="16" spans="1:4" ht="30">
      <c r="A16" s="126" t="s">
        <v>101</v>
      </c>
      <c r="B16" s="127">
        <v>70504</v>
      </c>
      <c r="C16" s="128" t="s">
        <v>61</v>
      </c>
      <c r="D16" s="129">
        <f>SUM(-B16*4)</f>
        <v>-282016</v>
      </c>
    </row>
    <row r="17" spans="1:6" ht="15">
      <c r="A17" s="6" t="s">
        <v>102</v>
      </c>
      <c r="B17" s="1">
        <v>70504</v>
      </c>
      <c r="C17" s="42" t="s">
        <v>64</v>
      </c>
      <c r="D17" s="7">
        <f>SUM(-B17*0.5)</f>
        <v>-35252</v>
      </c>
    </row>
    <row r="18" spans="1:6" ht="19" thickBot="1">
      <c r="A18" s="118" t="s">
        <v>95</v>
      </c>
      <c r="B18" s="1">
        <v>22310</v>
      </c>
      <c r="C18" s="42" t="s">
        <v>62</v>
      </c>
      <c r="D18" s="119">
        <v>-24981</v>
      </c>
    </row>
    <row r="19" spans="1:6" ht="19" thickBot="1">
      <c r="A19" s="195" t="s">
        <v>35</v>
      </c>
      <c r="B19" s="196"/>
      <c r="C19" s="197"/>
      <c r="D19" s="120">
        <f>SUM(D13:D18)</f>
        <v>-423316</v>
      </c>
    </row>
    <row r="20" spans="1:6" ht="19" thickBot="1">
      <c r="A20" s="228" t="s">
        <v>110</v>
      </c>
      <c r="B20" s="229"/>
      <c r="C20" s="230"/>
      <c r="D20" s="39">
        <v>80000</v>
      </c>
    </row>
    <row r="21" spans="1:6" s="87" customFormat="1" ht="22" thickBot="1">
      <c r="A21" s="184" t="s">
        <v>35</v>
      </c>
      <c r="B21" s="185"/>
      <c r="C21" s="186"/>
      <c r="D21" s="38">
        <f>SUM(D19+D20)</f>
        <v>-343316</v>
      </c>
    </row>
    <row r="22" spans="1:6" ht="15" thickBot="1">
      <c r="A22" s="252" t="s">
        <v>80</v>
      </c>
      <c r="B22" s="253"/>
      <c r="C22" s="253"/>
      <c r="D22" s="254"/>
    </row>
    <row r="23" spans="1:6">
      <c r="A23" s="75" t="s">
        <v>48</v>
      </c>
      <c r="B23" s="255" t="s">
        <v>79</v>
      </c>
      <c r="C23" s="256"/>
      <c r="D23" s="77">
        <v>-1400</v>
      </c>
    </row>
    <row r="24" spans="1:6">
      <c r="A24" s="240" t="s">
        <v>49</v>
      </c>
      <c r="B24" s="241"/>
      <c r="C24" s="241"/>
      <c r="D24" s="76">
        <v>-1000</v>
      </c>
    </row>
    <row r="25" spans="1:6">
      <c r="A25" s="240" t="s">
        <v>50</v>
      </c>
      <c r="B25" s="241"/>
      <c r="C25" s="241"/>
      <c r="D25" s="76">
        <v>-1500</v>
      </c>
    </row>
    <row r="26" spans="1:6">
      <c r="A26" s="240" t="s">
        <v>51</v>
      </c>
      <c r="B26" s="241"/>
      <c r="C26" s="241"/>
      <c r="D26" s="76">
        <v>-7500</v>
      </c>
    </row>
    <row r="27" spans="1:6">
      <c r="A27" s="240" t="s">
        <v>52</v>
      </c>
      <c r="B27" s="241"/>
      <c r="C27" s="241"/>
      <c r="D27" s="76">
        <v>-31450</v>
      </c>
    </row>
    <row r="28" spans="1:6">
      <c r="A28" s="240" t="s">
        <v>53</v>
      </c>
      <c r="B28" s="241"/>
      <c r="C28" s="241"/>
      <c r="D28" s="76">
        <v>-400</v>
      </c>
    </row>
    <row r="29" spans="1:6">
      <c r="A29" s="240" t="s">
        <v>54</v>
      </c>
      <c r="B29" s="241"/>
      <c r="C29" s="241"/>
      <c r="D29" s="76">
        <v>-2902</v>
      </c>
      <c r="F29" s="87"/>
    </row>
    <row r="30" spans="1:6" ht="17">
      <c r="A30" s="78" t="s">
        <v>67</v>
      </c>
      <c r="B30" s="79"/>
      <c r="C30" s="79"/>
      <c r="D30" s="122">
        <v>-2500</v>
      </c>
    </row>
    <row r="31" spans="1:6" ht="22" thickBot="1">
      <c r="A31" s="257" t="s">
        <v>35</v>
      </c>
      <c r="B31" s="258"/>
      <c r="C31" s="259"/>
      <c r="D31" s="35">
        <f>SUM(D23:D30)</f>
        <v>-48652</v>
      </c>
    </row>
    <row r="32" spans="1:6" ht="15" thickBot="1">
      <c r="A32" s="252" t="s">
        <v>93</v>
      </c>
      <c r="B32" s="260"/>
      <c r="C32" s="260"/>
      <c r="D32" s="261"/>
    </row>
    <row r="33" spans="1:4" ht="21">
      <c r="A33" s="75" t="s">
        <v>94</v>
      </c>
      <c r="B33" s="80"/>
      <c r="C33" s="80"/>
      <c r="D33" s="121">
        <v>-197500</v>
      </c>
    </row>
    <row r="34" spans="1:4" ht="15" thickBot="1">
      <c r="A34" s="81" t="s">
        <v>56</v>
      </c>
      <c r="B34" s="82"/>
      <c r="C34" s="82"/>
      <c r="D34" s="83"/>
    </row>
    <row r="35" spans="1:4" ht="16" thickBot="1">
      <c r="A35" s="170" t="s">
        <v>109</v>
      </c>
      <c r="B35" s="171"/>
      <c r="C35" s="171"/>
      <c r="D35" s="172"/>
    </row>
    <row r="36" spans="1:4">
      <c r="A36" s="139" t="s">
        <v>82</v>
      </c>
      <c r="B36" s="140"/>
      <c r="C36" s="140"/>
      <c r="D36" s="156"/>
    </row>
    <row r="37" spans="1:4" s="87" customFormat="1" ht="16.5" customHeight="1">
      <c r="A37" s="248" t="s">
        <v>91</v>
      </c>
      <c r="B37" s="248"/>
      <c r="C37" s="248"/>
      <c r="D37" s="157" t="s">
        <v>108</v>
      </c>
    </row>
    <row r="38" spans="1:4" s="87" customFormat="1">
      <c r="A38" s="248" t="s">
        <v>92</v>
      </c>
      <c r="B38" s="248"/>
      <c r="C38" s="248"/>
      <c r="D38" s="158" t="s">
        <v>108</v>
      </c>
    </row>
    <row r="39" spans="1:4" s="87" customFormat="1" ht="18" thickBot="1">
      <c r="A39" s="249" t="s">
        <v>35</v>
      </c>
      <c r="B39" s="250"/>
      <c r="C39" s="251"/>
      <c r="D39" s="159" t="s">
        <v>108</v>
      </c>
    </row>
    <row r="40" spans="1:4" ht="15" thickBot="1">
      <c r="A40" s="262" t="s">
        <v>57</v>
      </c>
      <c r="B40" s="263"/>
      <c r="C40" s="263"/>
      <c r="D40" s="261"/>
    </row>
    <row r="41" spans="1:4" ht="22" thickBot="1">
      <c r="A41" s="167" t="s">
        <v>106</v>
      </c>
      <c r="B41" s="168"/>
      <c r="C41" s="169"/>
      <c r="D41" s="123">
        <f>SUM(D33+D31+D21+D10)</f>
        <v>-635743</v>
      </c>
    </row>
    <row r="42" spans="1:4" ht="15" thickBot="1">
      <c r="A42" s="84"/>
      <c r="B42" s="85"/>
      <c r="C42" s="85"/>
      <c r="D42" s="86"/>
    </row>
  </sheetData>
  <mergeCells count="29">
    <mergeCell ref="A40:D40"/>
    <mergeCell ref="A41:C41"/>
    <mergeCell ref="A38:C38"/>
    <mergeCell ref="A37:C37"/>
    <mergeCell ref="A39:C39"/>
    <mergeCell ref="A21:C21"/>
    <mergeCell ref="A22:D22"/>
    <mergeCell ref="A24:C24"/>
    <mergeCell ref="A25:C25"/>
    <mergeCell ref="A26:C26"/>
    <mergeCell ref="A27:C27"/>
    <mergeCell ref="B23:C23"/>
    <mergeCell ref="A35:D35"/>
    <mergeCell ref="A28:C28"/>
    <mergeCell ref="A29:C29"/>
    <mergeCell ref="A31:C31"/>
    <mergeCell ref="A32:D32"/>
    <mergeCell ref="A20:C20"/>
    <mergeCell ref="A1:D1"/>
    <mergeCell ref="A2:D2"/>
    <mergeCell ref="A3:D3"/>
    <mergeCell ref="A5:C5"/>
    <mergeCell ref="A6:C6"/>
    <mergeCell ref="A7:C7"/>
    <mergeCell ref="A8:C8"/>
    <mergeCell ref="A9:C9"/>
    <mergeCell ref="A10:C10"/>
    <mergeCell ref="A11:D11"/>
    <mergeCell ref="A19:C19"/>
  </mergeCells>
  <pageMargins left="0.7" right="0.7" top="0.51" bottom="0.75" header="0.3" footer="0.3"/>
  <pageSetup scale="9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N10" sqref="N10"/>
    </sheetView>
  </sheetViews>
  <sheetFormatPr baseColWidth="10" defaultColWidth="8.83203125" defaultRowHeight="15" x14ac:dyDescent="0"/>
  <cols>
    <col min="1" max="1" width="3.6640625" style="15" customWidth="1"/>
    <col min="2" max="2" width="8.83203125" style="15"/>
    <col min="3" max="3" width="10.33203125" style="11" customWidth="1"/>
    <col min="4" max="4" width="10.6640625" style="11" bestFit="1" customWidth="1"/>
    <col min="5" max="5" width="9.1640625" style="11" bestFit="1" customWidth="1"/>
    <col min="6" max="6" width="8.83203125" style="11"/>
    <col min="7" max="7" width="13.1640625" style="11" customWidth="1"/>
    <col min="8" max="8" width="13.1640625" style="15" customWidth="1"/>
  </cols>
  <sheetData>
    <row r="1" spans="1:8" ht="18">
      <c r="A1" s="219" t="s">
        <v>77</v>
      </c>
      <c r="B1" s="220"/>
      <c r="C1" s="220"/>
      <c r="D1" s="220"/>
      <c r="E1" s="220"/>
      <c r="F1" s="220"/>
      <c r="G1" s="220"/>
      <c r="H1" s="221"/>
    </row>
    <row r="2" spans="1:8" ht="16" thickBot="1">
      <c r="A2" s="222" t="s">
        <v>41</v>
      </c>
      <c r="B2" s="223"/>
      <c r="C2" s="223"/>
      <c r="D2" s="223"/>
      <c r="E2" s="223"/>
      <c r="F2" s="223"/>
      <c r="G2" s="223"/>
      <c r="H2" s="224"/>
    </row>
    <row r="3" spans="1:8" ht="16" thickBot="1">
      <c r="A3" s="212" t="s">
        <v>74</v>
      </c>
      <c r="B3" s="213"/>
      <c r="C3" s="58">
        <v>0.02</v>
      </c>
      <c r="D3" s="59">
        <v>4.4999999999999998E-2</v>
      </c>
      <c r="E3" s="58">
        <v>0.02</v>
      </c>
      <c r="F3" s="60" t="s">
        <v>73</v>
      </c>
      <c r="G3" s="216" t="s">
        <v>34</v>
      </c>
      <c r="H3" s="266" t="s">
        <v>97</v>
      </c>
    </row>
    <row r="4" spans="1:8">
      <c r="A4" s="51"/>
      <c r="B4" s="20"/>
      <c r="C4" s="270" t="s">
        <v>32</v>
      </c>
      <c r="D4" s="20" t="s">
        <v>29</v>
      </c>
      <c r="E4" s="20" t="s">
        <v>27</v>
      </c>
      <c r="F4" s="12" t="s">
        <v>28</v>
      </c>
      <c r="G4" s="216"/>
      <c r="H4" s="267"/>
    </row>
    <row r="5" spans="1:8" ht="35.25" customHeight="1" thickBot="1">
      <c r="A5" s="51"/>
      <c r="B5" s="52" t="s">
        <v>33</v>
      </c>
      <c r="C5" s="271"/>
      <c r="D5" s="21" t="s">
        <v>68</v>
      </c>
      <c r="E5" s="21" t="s">
        <v>26</v>
      </c>
      <c r="F5" s="13" t="s">
        <v>30</v>
      </c>
      <c r="G5" s="269"/>
      <c r="H5" s="268"/>
    </row>
    <row r="6" spans="1:8">
      <c r="A6" s="54">
        <v>1</v>
      </c>
      <c r="B6" s="54" t="s">
        <v>3</v>
      </c>
      <c r="C6" s="49">
        <v>-46275</v>
      </c>
      <c r="D6" s="23">
        <v>-343316</v>
      </c>
      <c r="E6" s="23">
        <v>-48652</v>
      </c>
      <c r="F6" s="131">
        <v>-197500</v>
      </c>
      <c r="G6" s="24">
        <f>SUM(C6:F6)</f>
        <v>-635743</v>
      </c>
      <c r="H6" s="27">
        <f>SUM(G6)/1100000</f>
        <v>-0.57794818181818186</v>
      </c>
    </row>
    <row r="7" spans="1:8">
      <c r="A7" s="55">
        <v>2</v>
      </c>
      <c r="B7" s="55" t="s">
        <v>4</v>
      </c>
      <c r="C7" s="50">
        <f>SUM(C6*1.02)</f>
        <v>-47200.5</v>
      </c>
      <c r="D7" s="14">
        <v>-442365</v>
      </c>
      <c r="E7" s="130">
        <f>SUM(E6*1.02)</f>
        <v>-49625.04</v>
      </c>
      <c r="F7" s="132">
        <v>-197500</v>
      </c>
      <c r="G7" s="50">
        <f t="shared" ref="G7:G30" si="0">SUM(C7:F7)</f>
        <v>-736690.54</v>
      </c>
      <c r="H7" s="28">
        <f t="shared" ref="H7:H31" si="1">SUM(G7)/1100000</f>
        <v>-0.66971867272727281</v>
      </c>
    </row>
    <row r="8" spans="1:8">
      <c r="A8" s="55">
        <v>3</v>
      </c>
      <c r="B8" s="55" t="s">
        <v>5</v>
      </c>
      <c r="C8" s="50">
        <v>-37000</v>
      </c>
      <c r="D8" s="14">
        <f t="shared" ref="D8:D30" si="2">SUM(D7*1.045)</f>
        <v>-462271.42499999999</v>
      </c>
      <c r="E8" s="130">
        <f t="shared" ref="E8:E30" si="3">SUM(E7*1.02)</f>
        <v>-50617.540800000002</v>
      </c>
      <c r="F8" s="132">
        <v>-197500</v>
      </c>
      <c r="G8" s="50">
        <f t="shared" si="0"/>
        <v>-747388.96580000001</v>
      </c>
      <c r="H8" s="28">
        <f t="shared" si="1"/>
        <v>-0.6794445143636364</v>
      </c>
    </row>
    <row r="9" spans="1:8">
      <c r="A9" s="55">
        <v>4</v>
      </c>
      <c r="B9" s="55" t="s">
        <v>6</v>
      </c>
      <c r="C9" s="50">
        <f t="shared" ref="C9:C30" si="4">SUM(C8*1.02)</f>
        <v>-37740</v>
      </c>
      <c r="D9" s="14">
        <f t="shared" si="2"/>
        <v>-483073.63912499993</v>
      </c>
      <c r="E9" s="130">
        <f t="shared" si="3"/>
        <v>-51629.891616000001</v>
      </c>
      <c r="F9" s="132">
        <v>-197500</v>
      </c>
      <c r="G9" s="50">
        <f t="shared" si="0"/>
        <v>-769943.53074099997</v>
      </c>
      <c r="H9" s="28">
        <f t="shared" si="1"/>
        <v>-0.69994866431000002</v>
      </c>
    </row>
    <row r="10" spans="1:8">
      <c r="A10" s="55">
        <v>5</v>
      </c>
      <c r="B10" s="55" t="s">
        <v>7</v>
      </c>
      <c r="C10" s="50">
        <f t="shared" si="4"/>
        <v>-38494.800000000003</v>
      </c>
      <c r="D10" s="14">
        <f t="shared" si="2"/>
        <v>-504811.95288562489</v>
      </c>
      <c r="E10" s="130">
        <f t="shared" si="3"/>
        <v>-52662.489448320004</v>
      </c>
      <c r="F10" s="132">
        <v>-197500</v>
      </c>
      <c r="G10" s="50">
        <f t="shared" si="0"/>
        <v>-793469.24233394489</v>
      </c>
      <c r="H10" s="28">
        <f t="shared" si="1"/>
        <v>-0.72133567484904082</v>
      </c>
    </row>
    <row r="11" spans="1:8">
      <c r="A11" s="55">
        <v>6</v>
      </c>
      <c r="B11" s="55" t="s">
        <v>8</v>
      </c>
      <c r="C11" s="50">
        <f t="shared" si="4"/>
        <v>-39264.696000000004</v>
      </c>
      <c r="D11" s="14">
        <f t="shared" si="2"/>
        <v>-527528.490765478</v>
      </c>
      <c r="E11" s="130">
        <f t="shared" si="3"/>
        <v>-53715.739237286405</v>
      </c>
      <c r="F11" s="132">
        <v>-197500</v>
      </c>
      <c r="G11" s="50">
        <f t="shared" si="0"/>
        <v>-818008.92600276438</v>
      </c>
      <c r="H11" s="28">
        <f t="shared" si="1"/>
        <v>-0.74364447818433121</v>
      </c>
    </row>
    <row r="12" spans="1:8">
      <c r="A12" s="55">
        <v>7</v>
      </c>
      <c r="B12" s="55" t="s">
        <v>9</v>
      </c>
      <c r="C12" s="50">
        <f t="shared" si="4"/>
        <v>-40049.989920000007</v>
      </c>
      <c r="D12" s="14">
        <f t="shared" si="2"/>
        <v>-551267.27284992451</v>
      </c>
      <c r="E12" s="130">
        <f t="shared" si="3"/>
        <v>-54790.054022032135</v>
      </c>
      <c r="F12" s="132">
        <v>-197500</v>
      </c>
      <c r="G12" s="50">
        <f t="shared" si="0"/>
        <v>-843607.31679195666</v>
      </c>
      <c r="H12" s="28">
        <f t="shared" si="1"/>
        <v>-0.76691574253814243</v>
      </c>
    </row>
    <row r="13" spans="1:8">
      <c r="A13" s="55">
        <v>8</v>
      </c>
      <c r="B13" s="55" t="s">
        <v>10</v>
      </c>
      <c r="C13" s="50">
        <f t="shared" si="4"/>
        <v>-40850.989718400007</v>
      </c>
      <c r="D13" s="14">
        <f t="shared" si="2"/>
        <v>-576074.3001281711</v>
      </c>
      <c r="E13" s="130">
        <f t="shared" si="3"/>
        <v>-55885.855102472779</v>
      </c>
      <c r="F13" s="132">
        <v>-197500</v>
      </c>
      <c r="G13" s="50">
        <f t="shared" si="0"/>
        <v>-870311.14494904398</v>
      </c>
      <c r="H13" s="28">
        <f t="shared" si="1"/>
        <v>-0.79119194995367637</v>
      </c>
    </row>
    <row r="14" spans="1:8">
      <c r="A14" s="55">
        <v>9</v>
      </c>
      <c r="B14" s="55" t="s">
        <v>11</v>
      </c>
      <c r="C14" s="50">
        <f t="shared" si="4"/>
        <v>-41668.009512768011</v>
      </c>
      <c r="D14" s="14">
        <f t="shared" si="2"/>
        <v>-601997.64363393874</v>
      </c>
      <c r="E14" s="130">
        <f t="shared" si="3"/>
        <v>-57003.572204522236</v>
      </c>
      <c r="F14" s="132">
        <v>-197500</v>
      </c>
      <c r="G14" s="50">
        <f t="shared" si="0"/>
        <v>-898169.22535122896</v>
      </c>
      <c r="H14" s="28">
        <f t="shared" si="1"/>
        <v>-0.81651747759202631</v>
      </c>
    </row>
    <row r="15" spans="1:8">
      <c r="A15" s="55">
        <v>10</v>
      </c>
      <c r="B15" s="55" t="s">
        <v>12</v>
      </c>
      <c r="C15" s="50">
        <f t="shared" si="4"/>
        <v>-42501.369703023374</v>
      </c>
      <c r="D15" s="14">
        <f t="shared" si="2"/>
        <v>-629087.53759746591</v>
      </c>
      <c r="E15" s="130">
        <f t="shared" si="3"/>
        <v>-58143.643648612684</v>
      </c>
      <c r="F15" s="132">
        <v>-197500</v>
      </c>
      <c r="G15" s="50">
        <f t="shared" si="0"/>
        <v>-927232.55094910192</v>
      </c>
      <c r="H15" s="28">
        <f t="shared" si="1"/>
        <v>-0.84293868268100169</v>
      </c>
    </row>
    <row r="16" spans="1:8">
      <c r="A16" s="55">
        <v>11</v>
      </c>
      <c r="B16" s="55" t="s">
        <v>13</v>
      </c>
      <c r="C16" s="50">
        <f t="shared" si="4"/>
        <v>-43351.397097083842</v>
      </c>
      <c r="D16" s="14">
        <f>SUM(D15*1.045)</f>
        <v>-657396.47678935179</v>
      </c>
      <c r="E16" s="130">
        <f t="shared" si="3"/>
        <v>-59306.516521584941</v>
      </c>
      <c r="F16" s="132">
        <v>-197500</v>
      </c>
      <c r="G16" s="50">
        <f t="shared" si="0"/>
        <v>-957554.39040802058</v>
      </c>
      <c r="H16" s="28">
        <f t="shared" si="1"/>
        <v>-0.87050399128001876</v>
      </c>
    </row>
    <row r="17" spans="1:8">
      <c r="A17" s="55">
        <v>12</v>
      </c>
      <c r="B17" s="55" t="s">
        <v>14</v>
      </c>
      <c r="C17" s="50">
        <f t="shared" si="4"/>
        <v>-44218.425039025518</v>
      </c>
      <c r="D17" s="14">
        <f t="shared" si="2"/>
        <v>-686979.31824487261</v>
      </c>
      <c r="E17" s="130">
        <f t="shared" si="3"/>
        <v>-60492.646852016638</v>
      </c>
      <c r="F17" s="132">
        <v>-197500</v>
      </c>
      <c r="G17" s="50">
        <f t="shared" si="0"/>
        <v>-989190.39013591479</v>
      </c>
      <c r="H17" s="28">
        <f t="shared" si="1"/>
        <v>-0.89926399103264976</v>
      </c>
    </row>
    <row r="18" spans="1:8">
      <c r="A18" s="55">
        <v>13</v>
      </c>
      <c r="B18" s="55" t="s">
        <v>36</v>
      </c>
      <c r="C18" s="50">
        <f t="shared" si="4"/>
        <v>-45102.793539806029</v>
      </c>
      <c r="D18" s="14">
        <f t="shared" si="2"/>
        <v>-717893.38756589184</v>
      </c>
      <c r="E18" s="130">
        <f t="shared" si="3"/>
        <v>-61702.499789056972</v>
      </c>
      <c r="F18" s="132">
        <v>-197500</v>
      </c>
      <c r="G18" s="50">
        <f t="shared" si="0"/>
        <v>-1022198.6808947548</v>
      </c>
      <c r="H18" s="28">
        <f t="shared" si="1"/>
        <v>-0.92927152808614077</v>
      </c>
    </row>
    <row r="19" spans="1:8">
      <c r="A19" s="55">
        <v>14</v>
      </c>
      <c r="B19" s="55" t="s">
        <v>15</v>
      </c>
      <c r="C19" s="50">
        <f t="shared" si="4"/>
        <v>-46004.849410602154</v>
      </c>
      <c r="D19" s="14">
        <f t="shared" si="2"/>
        <v>-750198.59000635694</v>
      </c>
      <c r="E19" s="130">
        <f t="shared" si="3"/>
        <v>-62936.549784838113</v>
      </c>
      <c r="F19" s="132">
        <v>-197500</v>
      </c>
      <c r="G19" s="50">
        <f t="shared" si="0"/>
        <v>-1056639.9892017972</v>
      </c>
      <c r="H19" s="28">
        <f t="shared" si="1"/>
        <v>-0.96058180836527018</v>
      </c>
    </row>
    <row r="20" spans="1:8">
      <c r="A20" s="55">
        <v>15</v>
      </c>
      <c r="B20" s="55" t="s">
        <v>16</v>
      </c>
      <c r="C20" s="50">
        <f t="shared" si="4"/>
        <v>-46924.946398814194</v>
      </c>
      <c r="D20" s="14">
        <f t="shared" si="2"/>
        <v>-783957.52655664296</v>
      </c>
      <c r="E20" s="130">
        <f t="shared" si="3"/>
        <v>-64195.280780534878</v>
      </c>
      <c r="F20" s="132">
        <v>-197500</v>
      </c>
      <c r="G20" s="50">
        <f t="shared" si="0"/>
        <v>-1092577.7537359921</v>
      </c>
      <c r="H20" s="28">
        <f t="shared" si="1"/>
        <v>-0.99325250339635651</v>
      </c>
    </row>
    <row r="21" spans="1:8">
      <c r="A21" s="55">
        <v>16</v>
      </c>
      <c r="B21" s="55" t="s">
        <v>17</v>
      </c>
      <c r="C21" s="50">
        <f t="shared" si="4"/>
        <v>-47863.445326790476</v>
      </c>
      <c r="D21" s="14">
        <f t="shared" si="2"/>
        <v>-819235.61525169178</v>
      </c>
      <c r="E21" s="130">
        <f t="shared" si="3"/>
        <v>-65479.186396145575</v>
      </c>
      <c r="F21" s="132">
        <v>-197500</v>
      </c>
      <c r="G21" s="50">
        <f t="shared" si="0"/>
        <v>-1130078.246974628</v>
      </c>
      <c r="H21" s="28">
        <f t="shared" si="1"/>
        <v>-1.0273438608860255</v>
      </c>
    </row>
    <row r="22" spans="1:8">
      <c r="A22" s="55">
        <v>17</v>
      </c>
      <c r="B22" s="55" t="s">
        <v>18</v>
      </c>
      <c r="C22" s="50">
        <f t="shared" si="4"/>
        <v>-48820.714233326289</v>
      </c>
      <c r="D22" s="14">
        <f t="shared" si="2"/>
        <v>-856101.2179380178</v>
      </c>
      <c r="E22" s="130">
        <f t="shared" si="3"/>
        <v>-66788.770124068484</v>
      </c>
      <c r="F22" s="132">
        <v>-197500</v>
      </c>
      <c r="G22" s="50">
        <f t="shared" si="0"/>
        <v>-1169210.7022954125</v>
      </c>
      <c r="H22" s="28">
        <f t="shared" si="1"/>
        <v>-1.0629188202685569</v>
      </c>
    </row>
    <row r="23" spans="1:8">
      <c r="A23" s="55">
        <v>18</v>
      </c>
      <c r="B23" s="55" t="s">
        <v>19</v>
      </c>
      <c r="C23" s="50">
        <f t="shared" si="4"/>
        <v>-49797.128517992816</v>
      </c>
      <c r="D23" s="14">
        <f t="shared" si="2"/>
        <v>-894625.77274522849</v>
      </c>
      <c r="E23" s="130">
        <f t="shared" si="3"/>
        <v>-68124.54552654986</v>
      </c>
      <c r="F23" s="132">
        <v>-197500</v>
      </c>
      <c r="G23" s="50">
        <f t="shared" si="0"/>
        <v>-1210047.4467897711</v>
      </c>
      <c r="H23" s="28">
        <f t="shared" si="1"/>
        <v>-1.1000431334452465</v>
      </c>
    </row>
    <row r="24" spans="1:8">
      <c r="A24" s="55">
        <v>19</v>
      </c>
      <c r="B24" s="55" t="s">
        <v>20</v>
      </c>
      <c r="C24" s="50">
        <f t="shared" si="4"/>
        <v>-50793.071088352677</v>
      </c>
      <c r="D24" s="14">
        <f t="shared" si="2"/>
        <v>-934883.9325187637</v>
      </c>
      <c r="E24" s="130">
        <f t="shared" si="3"/>
        <v>-69487.036437080853</v>
      </c>
      <c r="F24" s="132">
        <v>-197500</v>
      </c>
      <c r="G24" s="50">
        <f t="shared" si="0"/>
        <v>-1252664.0400441973</v>
      </c>
      <c r="H24" s="28">
        <f t="shared" si="1"/>
        <v>-1.1387854909492703</v>
      </c>
    </row>
    <row r="25" spans="1:8">
      <c r="A25" s="55">
        <v>20</v>
      </c>
      <c r="B25" s="55" t="s">
        <v>21</v>
      </c>
      <c r="C25" s="50">
        <f t="shared" si="4"/>
        <v>-51808.932510119732</v>
      </c>
      <c r="D25" s="14">
        <f t="shared" si="2"/>
        <v>-976953.70948210801</v>
      </c>
      <c r="E25" s="130">
        <f t="shared" si="3"/>
        <v>-70876.777165822466</v>
      </c>
      <c r="F25" s="132">
        <v>-197500</v>
      </c>
      <c r="G25" s="50">
        <f t="shared" si="0"/>
        <v>-1297139.4191580503</v>
      </c>
      <c r="H25" s="28">
        <f t="shared" si="1"/>
        <v>-1.1792176537800458</v>
      </c>
    </row>
    <row r="26" spans="1:8">
      <c r="A26" s="55">
        <v>21</v>
      </c>
      <c r="B26" s="55" t="s">
        <v>20</v>
      </c>
      <c r="C26" s="50">
        <f t="shared" si="4"/>
        <v>-52845.111160322129</v>
      </c>
      <c r="D26" s="14">
        <f t="shared" si="2"/>
        <v>-1020916.6264088028</v>
      </c>
      <c r="E26" s="130">
        <f t="shared" si="3"/>
        <v>-72294.312709138918</v>
      </c>
      <c r="F26" s="132">
        <v>-197500</v>
      </c>
      <c r="G26" s="50">
        <f t="shared" si="0"/>
        <v>-1343556.0502782639</v>
      </c>
      <c r="H26" s="28">
        <f t="shared" si="1"/>
        <v>-1.221414591162058</v>
      </c>
    </row>
    <row r="27" spans="1:8">
      <c r="A27" s="55">
        <v>22</v>
      </c>
      <c r="B27" s="55" t="s">
        <v>22</v>
      </c>
      <c r="C27" s="50">
        <f t="shared" si="4"/>
        <v>-53902.013383528574</v>
      </c>
      <c r="D27" s="14">
        <f t="shared" si="2"/>
        <v>-1066857.8745971988</v>
      </c>
      <c r="E27" s="130">
        <f t="shared" si="3"/>
        <v>-73740.198963321702</v>
      </c>
      <c r="F27" s="132">
        <v>-197500</v>
      </c>
      <c r="G27" s="50">
        <f t="shared" si="0"/>
        <v>-1392000.0869440492</v>
      </c>
      <c r="H27" s="28">
        <f t="shared" si="1"/>
        <v>-1.2654546244945901</v>
      </c>
    </row>
    <row r="28" spans="1:8">
      <c r="A28" s="55">
        <v>23</v>
      </c>
      <c r="B28" s="55" t="s">
        <v>23</v>
      </c>
      <c r="C28" s="50">
        <f t="shared" si="4"/>
        <v>-54980.053651199145</v>
      </c>
      <c r="D28" s="14">
        <f t="shared" si="2"/>
        <v>-1114866.4789540726</v>
      </c>
      <c r="E28" s="130">
        <f t="shared" si="3"/>
        <v>-75215.002942588137</v>
      </c>
      <c r="F28" s="132">
        <v>-197500</v>
      </c>
      <c r="G28" s="50">
        <f t="shared" si="0"/>
        <v>-1442561.53554786</v>
      </c>
      <c r="H28" s="28">
        <f t="shared" si="1"/>
        <v>-1.3114195777707818</v>
      </c>
    </row>
    <row r="29" spans="1:8">
      <c r="A29" s="55">
        <v>24</v>
      </c>
      <c r="B29" s="55" t="s">
        <v>24</v>
      </c>
      <c r="C29" s="50">
        <f t="shared" si="4"/>
        <v>-56079.654724223132</v>
      </c>
      <c r="D29" s="14">
        <f t="shared" si="2"/>
        <v>-1165035.4705070057</v>
      </c>
      <c r="E29" s="130">
        <f t="shared" si="3"/>
        <v>-76719.303001439897</v>
      </c>
      <c r="F29" s="132">
        <v>-197500</v>
      </c>
      <c r="G29" s="50">
        <f t="shared" si="0"/>
        <v>-1495334.4282326687</v>
      </c>
      <c r="H29" s="28">
        <f t="shared" si="1"/>
        <v>-1.3593949347569716</v>
      </c>
    </row>
    <row r="30" spans="1:8" ht="16" thickBot="1">
      <c r="A30" s="56">
        <v>25</v>
      </c>
      <c r="B30" s="56" t="s">
        <v>25</v>
      </c>
      <c r="C30" s="50">
        <f t="shared" si="4"/>
        <v>-57201.247818707598</v>
      </c>
      <c r="D30" s="25">
        <f t="shared" si="2"/>
        <v>-1217462.0666798209</v>
      </c>
      <c r="E30" s="14">
        <f t="shared" si="3"/>
        <v>-78253.6890614687</v>
      </c>
      <c r="F30" s="26">
        <v>-5380000</v>
      </c>
      <c r="G30" s="25">
        <f t="shared" si="0"/>
        <v>-6732917.0035599973</v>
      </c>
      <c r="H30" s="29">
        <f t="shared" si="1"/>
        <v>-6.1208336395999972</v>
      </c>
    </row>
    <row r="31" spans="1:8" ht="18" thickBot="1">
      <c r="A31" s="264" t="s">
        <v>75</v>
      </c>
      <c r="B31" s="265"/>
      <c r="C31" s="45">
        <f t="shared" ref="C31:E31" si="5">SUM(C6:C30)</f>
        <v>-1160739.1387540854</v>
      </c>
      <c r="D31" s="45">
        <f>SUM(D6:D30)</f>
        <v>-18785157.326231431</v>
      </c>
      <c r="E31" s="45">
        <f t="shared" si="5"/>
        <v>-1558338.1421349025</v>
      </c>
      <c r="F31" s="46">
        <f>SUM(F6:F30)</f>
        <v>-10120000</v>
      </c>
      <c r="G31" s="47">
        <f>SUM(G6:G30)</f>
        <v>-31624234.607120425</v>
      </c>
      <c r="H31" s="48">
        <f t="shared" si="1"/>
        <v>-28.749304188291294</v>
      </c>
    </row>
    <row r="32" spans="1:8">
      <c r="A32" s="61"/>
      <c r="B32" s="62" t="s">
        <v>39</v>
      </c>
      <c r="C32" s="63"/>
      <c r="D32" s="63"/>
      <c r="E32" s="63"/>
      <c r="F32" s="63"/>
      <c r="G32" s="63"/>
      <c r="H32" s="64"/>
    </row>
    <row r="33" spans="1:8">
      <c r="A33" s="65"/>
      <c r="B33" s="62" t="s">
        <v>96</v>
      </c>
      <c r="C33" s="63"/>
      <c r="D33" s="63"/>
      <c r="E33" s="63"/>
      <c r="F33" s="63"/>
      <c r="G33" s="63"/>
      <c r="H33" s="64"/>
    </row>
    <row r="34" spans="1:8">
      <c r="A34" s="65"/>
      <c r="B34" s="62" t="s">
        <v>76</v>
      </c>
      <c r="C34" s="63"/>
      <c r="D34" s="63"/>
      <c r="E34" s="63"/>
      <c r="F34" s="63"/>
      <c r="G34" s="63"/>
      <c r="H34" s="64"/>
    </row>
    <row r="35" spans="1:8">
      <c r="A35" s="65"/>
      <c r="B35" s="62" t="s">
        <v>38</v>
      </c>
      <c r="C35" s="63"/>
      <c r="D35" s="63"/>
      <c r="E35" s="63"/>
      <c r="F35" s="63"/>
      <c r="G35" s="63"/>
      <c r="H35" s="64"/>
    </row>
    <row r="36" spans="1:8" ht="16" thickBot="1">
      <c r="A36" s="66"/>
      <c r="B36" s="67" t="s">
        <v>69</v>
      </c>
      <c r="C36" s="68"/>
      <c r="D36" s="68"/>
      <c r="E36" s="68"/>
      <c r="F36" s="68"/>
      <c r="G36" s="68"/>
      <c r="H36" s="69"/>
    </row>
  </sheetData>
  <mergeCells count="7">
    <mergeCell ref="A31:B31"/>
    <mergeCell ref="H3:H5"/>
    <mergeCell ref="A1:H1"/>
    <mergeCell ref="A2:H2"/>
    <mergeCell ref="A3:B3"/>
    <mergeCell ref="G3:G5"/>
    <mergeCell ref="C4:C5"/>
  </mergeCells>
  <pageMargins left="0.7" right="0.7" top="0.57999999999999996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Regency</vt:lpstr>
      <vt:lpstr>RP Projections</vt:lpstr>
      <vt:lpstr>Holiday Park</vt:lpstr>
      <vt:lpstr>HP Projection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Marraccini, Eugene</dc:creator>
  <cp:lastModifiedBy>Tim Glasspool</cp:lastModifiedBy>
  <cp:lastPrinted>2012-10-10T20:12:25Z</cp:lastPrinted>
  <dcterms:created xsi:type="dcterms:W3CDTF">2012-10-09T14:57:24Z</dcterms:created>
  <dcterms:modified xsi:type="dcterms:W3CDTF">2014-02-12T12:32:31Z</dcterms:modified>
</cp:coreProperties>
</file>